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https://d.docs.live.net/a37cd1931057d558/教材/完成教材（1，読み書き）/８，漢字読み書き教材/中学校（三省堂）/2年生/"/>
    </mc:Choice>
  </mc:AlternateContent>
  <xr:revisionPtr revIDLastSave="20" documentId="11_1AA67B2D985CE6EC8A97DB1C16FDCA98C991D54A" xr6:coauthVersionLast="47" xr6:coauthVersionMax="47" xr10:uidLastSave="{9F2051AE-5C59-4752-8F3E-96BDCEE92B04}"/>
  <bookViews>
    <workbookView xWindow="38280" yWindow="4515" windowWidth="29040" windowHeight="15720" xr2:uid="{00000000-000D-0000-FFFF-FFFF00000000}"/>
  </bookViews>
  <sheets>
    <sheet name="印刷シート" sheetId="2" r:id="rId1"/>
    <sheet name="問題文入力シート" sheetId="15" r:id="rId2"/>
    <sheet name="マスク" sheetId="13" r:id="rId3"/>
  </sheets>
  <definedNames>
    <definedName name="big">マスク!$C$2</definedName>
    <definedName name="bigun">マスク!$C$6:$H$6</definedName>
    <definedName name="full">マスク!$C$1</definedName>
    <definedName name="fullun">マスク!$C$5:$H$5</definedName>
    <definedName name="list">問題文入力シート!$R$35:$AO$42</definedName>
    <definedName name="mask">マスク!$A$1:$B$7</definedName>
    <definedName name="mondai_1">INDIRECT(印刷シート!$EQ$1)</definedName>
    <definedName name="mondai_10">INDIRECT(印刷シート!#REF!)</definedName>
    <definedName name="mondai_2">INDIRECT(印刷シート!#REF!)</definedName>
    <definedName name="mondai_3">INDIRECT(印刷シート!#REF!)</definedName>
    <definedName name="mondai_4">INDIRECT(印刷シート!#REF!)</definedName>
    <definedName name="mondai_5">INDIRECT(印刷シート!#REF!)</definedName>
    <definedName name="mondai_6">INDIRECT(印刷シート!#REF!)</definedName>
    <definedName name="mondai_7">INDIRECT(印刷シート!#REF!)</definedName>
    <definedName name="mondai_8">INDIRECT(印刷シート!#REF!)</definedName>
    <definedName name="mondai_9">INDIRECT(印刷シート!#REF!)</definedName>
    <definedName name="no">マスク!$C$4</definedName>
    <definedName name="_xlnm.Print_Area" localSheetId="0">印刷シート!$A$4:$CR$48</definedName>
    <definedName name="small">マスク!$C$3</definedName>
    <definedName name="smallun">マスク!$C$7:$H$7</definedName>
    <definedName name="yomi">問題文入力シート!$B$23:$C$30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3" i="15" l="1"/>
  <c r="B23" i="15" s="1"/>
  <c r="BU38" i="2" s="1"/>
  <c r="B27" i="15" l="1"/>
  <c r="B24" i="15"/>
  <c r="B28" i="15"/>
  <c r="B25" i="15"/>
  <c r="B29" i="15"/>
  <c r="B26" i="15"/>
  <c r="B30" i="15"/>
  <c r="BU16" i="2" l="1"/>
  <c r="BU27" i="2"/>
  <c r="CD16" i="2"/>
  <c r="BU5" i="2"/>
  <c r="CD38" i="2"/>
  <c r="CD27" i="2"/>
  <c r="CD5" i="2"/>
  <c r="EQ1" i="2"/>
  <c r="BU4" i="2" l="1"/>
  <c r="BO4" i="2"/>
  <c r="AD42" i="15" l="1"/>
  <c r="AC42" i="15"/>
  <c r="AB42" i="15"/>
  <c r="AA42" i="15"/>
  <c r="Z42" i="15"/>
  <c r="Y42" i="15"/>
  <c r="X42" i="15"/>
  <c r="W42" i="15"/>
  <c r="V42" i="15"/>
  <c r="U42" i="15"/>
  <c r="T42" i="15"/>
  <c r="S42" i="15"/>
  <c r="Q42" i="15"/>
  <c r="AD41" i="15"/>
  <c r="AC41" i="15"/>
  <c r="AB41" i="15"/>
  <c r="AA41" i="15"/>
  <c r="Z41" i="15"/>
  <c r="Y41" i="15"/>
  <c r="X41" i="15"/>
  <c r="W41" i="15"/>
  <c r="V41" i="15"/>
  <c r="U41" i="15"/>
  <c r="T41" i="15"/>
  <c r="S41" i="15"/>
  <c r="Q41" i="15"/>
  <c r="AD40" i="15"/>
  <c r="AC40" i="15"/>
  <c r="AB40" i="15"/>
  <c r="AA40" i="15"/>
  <c r="Z40" i="15"/>
  <c r="Y40" i="15"/>
  <c r="X40" i="15"/>
  <c r="W40" i="15"/>
  <c r="V40" i="15"/>
  <c r="U40" i="15"/>
  <c r="T40" i="15"/>
  <c r="S40" i="15"/>
  <c r="Q40" i="15"/>
  <c r="AD39" i="15"/>
  <c r="AC39" i="15"/>
  <c r="AB39" i="15"/>
  <c r="AA39" i="15"/>
  <c r="Z39" i="15"/>
  <c r="Y39" i="15"/>
  <c r="X39" i="15"/>
  <c r="W39" i="15"/>
  <c r="V39" i="15"/>
  <c r="U39" i="15"/>
  <c r="T39" i="15"/>
  <c r="S39" i="15"/>
  <c r="Q39" i="15"/>
  <c r="AD38" i="15"/>
  <c r="AC38" i="15"/>
  <c r="AB38" i="15"/>
  <c r="AA38" i="15"/>
  <c r="Z38" i="15"/>
  <c r="Y38" i="15"/>
  <c r="X38" i="15"/>
  <c r="W38" i="15"/>
  <c r="V38" i="15"/>
  <c r="U38" i="15"/>
  <c r="T38" i="15"/>
  <c r="S38" i="15"/>
  <c r="Q38" i="15"/>
  <c r="AD37" i="15"/>
  <c r="AC37" i="15"/>
  <c r="AB37" i="15"/>
  <c r="AA37" i="15"/>
  <c r="Z37" i="15"/>
  <c r="Y37" i="15"/>
  <c r="X37" i="15"/>
  <c r="W37" i="15"/>
  <c r="V37" i="15"/>
  <c r="U37" i="15"/>
  <c r="T37" i="15"/>
  <c r="S37" i="15"/>
  <c r="Q37" i="15"/>
  <c r="AD36" i="15"/>
  <c r="AC36" i="15"/>
  <c r="AB36" i="15"/>
  <c r="AA36" i="15"/>
  <c r="Z36" i="15"/>
  <c r="Y36" i="15"/>
  <c r="X36" i="15"/>
  <c r="W36" i="15"/>
  <c r="V36" i="15"/>
  <c r="U36" i="15"/>
  <c r="T36" i="15"/>
  <c r="S36" i="15"/>
  <c r="Q36" i="15"/>
  <c r="AD35" i="15"/>
  <c r="AC35" i="15"/>
  <c r="AB35" i="15"/>
  <c r="AA35" i="15"/>
  <c r="Z35" i="15"/>
  <c r="Y35" i="15"/>
  <c r="X35" i="15"/>
  <c r="W35" i="15"/>
  <c r="V35" i="15"/>
  <c r="U35" i="15"/>
  <c r="T35" i="15"/>
  <c r="S35" i="15"/>
  <c r="Q35" i="15"/>
  <c r="P20" i="15"/>
  <c r="AO42" i="15" s="1"/>
  <c r="O20" i="15"/>
  <c r="AN42" i="15" s="1"/>
  <c r="N20" i="15"/>
  <c r="AM42" i="15" s="1"/>
  <c r="M20" i="15"/>
  <c r="AL42" i="15" s="1"/>
  <c r="L20" i="15"/>
  <c r="AK42" i="15" s="1"/>
  <c r="K20" i="15"/>
  <c r="AJ42" i="15" s="1"/>
  <c r="J20" i="15"/>
  <c r="AI42" i="15" s="1"/>
  <c r="I20" i="15"/>
  <c r="AH42" i="15" s="1"/>
  <c r="H20" i="15"/>
  <c r="AG42" i="15" s="1"/>
  <c r="G20" i="15"/>
  <c r="AF42" i="15" s="1"/>
  <c r="F20" i="15"/>
  <c r="AE42" i="15" s="1"/>
  <c r="E20" i="15"/>
  <c r="P18" i="15"/>
  <c r="AO41" i="15" s="1"/>
  <c r="O18" i="15"/>
  <c r="AN41" i="15" s="1"/>
  <c r="N18" i="15"/>
  <c r="AM41" i="15" s="1"/>
  <c r="M18" i="15"/>
  <c r="AL41" i="15" s="1"/>
  <c r="L18" i="15"/>
  <c r="AK41" i="15" s="1"/>
  <c r="K18" i="15"/>
  <c r="AJ41" i="15" s="1"/>
  <c r="J18" i="15"/>
  <c r="AI41" i="15" s="1"/>
  <c r="I18" i="15"/>
  <c r="AH41" i="15" s="1"/>
  <c r="H18" i="15"/>
  <c r="AG41" i="15" s="1"/>
  <c r="G18" i="15"/>
  <c r="AF41" i="15" s="1"/>
  <c r="F18" i="15"/>
  <c r="AE41" i="15" s="1"/>
  <c r="E18" i="15"/>
  <c r="P16" i="15"/>
  <c r="AO40" i="15" s="1"/>
  <c r="O16" i="15"/>
  <c r="AN40" i="15" s="1"/>
  <c r="N16" i="15"/>
  <c r="AM40" i="15" s="1"/>
  <c r="M16" i="15"/>
  <c r="AL40" i="15" s="1"/>
  <c r="L16" i="15"/>
  <c r="AK40" i="15" s="1"/>
  <c r="K16" i="15"/>
  <c r="AJ40" i="15" s="1"/>
  <c r="J16" i="15"/>
  <c r="AI40" i="15" s="1"/>
  <c r="I16" i="15"/>
  <c r="AH40" i="15" s="1"/>
  <c r="H16" i="15"/>
  <c r="AG40" i="15" s="1"/>
  <c r="G16" i="15"/>
  <c r="AF40" i="15" s="1"/>
  <c r="F16" i="15"/>
  <c r="AE40" i="15" s="1"/>
  <c r="E16" i="15"/>
  <c r="P14" i="15"/>
  <c r="AO39" i="15" s="1"/>
  <c r="O14" i="15"/>
  <c r="AN39" i="15" s="1"/>
  <c r="N14" i="15"/>
  <c r="AM39" i="15" s="1"/>
  <c r="M14" i="15"/>
  <c r="AL39" i="15" s="1"/>
  <c r="L14" i="15"/>
  <c r="AK39" i="15" s="1"/>
  <c r="K14" i="15"/>
  <c r="AJ39" i="15" s="1"/>
  <c r="J14" i="15"/>
  <c r="AI39" i="15" s="1"/>
  <c r="I14" i="15"/>
  <c r="AH39" i="15" s="1"/>
  <c r="H14" i="15"/>
  <c r="AG39" i="15" s="1"/>
  <c r="G14" i="15"/>
  <c r="AF39" i="15" s="1"/>
  <c r="F14" i="15"/>
  <c r="AE39" i="15" s="1"/>
  <c r="E14" i="15"/>
  <c r="P12" i="15"/>
  <c r="AO38" i="15" s="1"/>
  <c r="O12" i="15"/>
  <c r="AN38" i="15" s="1"/>
  <c r="N12" i="15"/>
  <c r="AM38" i="15" s="1"/>
  <c r="M12" i="15"/>
  <c r="AL38" i="15" s="1"/>
  <c r="L12" i="15"/>
  <c r="AK38" i="15" s="1"/>
  <c r="K12" i="15"/>
  <c r="AJ38" i="15" s="1"/>
  <c r="J12" i="15"/>
  <c r="AI38" i="15" s="1"/>
  <c r="I12" i="15"/>
  <c r="AH38" i="15" s="1"/>
  <c r="H12" i="15"/>
  <c r="AG38" i="15" s="1"/>
  <c r="G12" i="15"/>
  <c r="AF38" i="15" s="1"/>
  <c r="F12" i="15"/>
  <c r="AE38" i="15" s="1"/>
  <c r="E12" i="15"/>
  <c r="P10" i="15"/>
  <c r="AO37" i="15" s="1"/>
  <c r="O10" i="15"/>
  <c r="AN37" i="15" s="1"/>
  <c r="N10" i="15"/>
  <c r="AM37" i="15" s="1"/>
  <c r="M10" i="15"/>
  <c r="AL37" i="15" s="1"/>
  <c r="L10" i="15"/>
  <c r="AK37" i="15" s="1"/>
  <c r="K10" i="15"/>
  <c r="AJ37" i="15" s="1"/>
  <c r="J10" i="15"/>
  <c r="AI37" i="15" s="1"/>
  <c r="I10" i="15"/>
  <c r="AH37" i="15" s="1"/>
  <c r="H10" i="15"/>
  <c r="AG37" i="15" s="1"/>
  <c r="G10" i="15"/>
  <c r="AF37" i="15" s="1"/>
  <c r="F10" i="15"/>
  <c r="AE37" i="15" s="1"/>
  <c r="E10" i="15"/>
  <c r="P8" i="15"/>
  <c r="AO36" i="15" s="1"/>
  <c r="O8" i="15"/>
  <c r="AN36" i="15" s="1"/>
  <c r="N8" i="15"/>
  <c r="AM36" i="15" s="1"/>
  <c r="M8" i="15"/>
  <c r="AL36" i="15" s="1"/>
  <c r="L8" i="15"/>
  <c r="AK36" i="15" s="1"/>
  <c r="K8" i="15"/>
  <c r="AJ36" i="15" s="1"/>
  <c r="J8" i="15"/>
  <c r="AI36" i="15" s="1"/>
  <c r="I8" i="15"/>
  <c r="AH36" i="15" s="1"/>
  <c r="H8" i="15"/>
  <c r="AG36" i="15" s="1"/>
  <c r="G8" i="15"/>
  <c r="AF36" i="15" s="1"/>
  <c r="F8" i="15"/>
  <c r="AE36" i="15" s="1"/>
  <c r="E8" i="15"/>
  <c r="P6" i="15"/>
  <c r="AO35" i="15" s="1"/>
  <c r="O6" i="15"/>
  <c r="AN35" i="15" s="1"/>
  <c r="N6" i="15"/>
  <c r="AM35" i="15" s="1"/>
  <c r="M6" i="15"/>
  <c r="AL35" i="15" s="1"/>
  <c r="L6" i="15"/>
  <c r="AK35" i="15" s="1"/>
  <c r="K6" i="15"/>
  <c r="AJ35" i="15" s="1"/>
  <c r="J6" i="15"/>
  <c r="AI35" i="15" s="1"/>
  <c r="I6" i="15"/>
  <c r="AH35" i="15" s="1"/>
  <c r="H6" i="15"/>
  <c r="AG35" i="15" s="1"/>
  <c r="G6" i="15"/>
  <c r="AF35" i="15" s="1"/>
  <c r="F6" i="15"/>
  <c r="AE35" i="15" s="1"/>
  <c r="E6" i="15"/>
  <c r="CG4" i="2"/>
  <c r="CA4" i="2"/>
  <c r="BI4" i="2"/>
  <c r="BC4" i="2"/>
  <c r="AW4" i="2"/>
  <c r="AQ4" i="2"/>
  <c r="AK4" i="2"/>
  <c r="AE4" i="2"/>
  <c r="Y4" i="2"/>
  <c r="S4" i="2"/>
  <c r="M4" i="2"/>
  <c r="G4" i="2"/>
  <c r="A4" i="2"/>
  <c r="R39" i="15" l="1"/>
  <c r="R38" i="15"/>
  <c r="R36" i="15"/>
  <c r="R35" i="15"/>
  <c r="R37" i="15"/>
  <c r="R40" i="15"/>
  <c r="R41" i="15"/>
  <c r="R42" i="15"/>
  <c r="AB41" i="2" l="1"/>
  <c r="AB13" i="2"/>
  <c r="AB29" i="2"/>
  <c r="AB45" i="2"/>
  <c r="AB17" i="2"/>
  <c r="AB33" i="2"/>
  <c r="AB5" i="2"/>
  <c r="AB21" i="2"/>
  <c r="AB37" i="2"/>
  <c r="AB9" i="2"/>
  <c r="AB25" i="2"/>
  <c r="BL9" i="2"/>
  <c r="BL13" i="2"/>
  <c r="BL29" i="2"/>
  <c r="BL37" i="2"/>
  <c r="BL41" i="2"/>
  <c r="BL17" i="2"/>
  <c r="BL33" i="2"/>
  <c r="BL21" i="2"/>
  <c r="BL25" i="2"/>
  <c r="BQ29" i="2"/>
  <c r="BQ21" i="2"/>
  <c r="BQ9" i="2"/>
  <c r="BQ17" i="2"/>
  <c r="BQ25" i="2"/>
  <c r="BQ33" i="2"/>
  <c r="BQ41" i="2"/>
  <c r="BL5" i="2"/>
  <c r="BL45" i="2"/>
  <c r="BQ5" i="2"/>
  <c r="BQ13" i="2"/>
  <c r="BQ37" i="2"/>
  <c r="BQ45" i="2"/>
  <c r="O21" i="2"/>
  <c r="O13" i="2"/>
  <c r="AG9" i="2"/>
  <c r="AY5" i="2"/>
  <c r="AT37" i="2"/>
  <c r="AT29" i="2"/>
  <c r="J21" i="2"/>
  <c r="BH17" i="2"/>
  <c r="X9" i="2"/>
  <c r="AP45" i="2"/>
  <c r="F45" i="2"/>
  <c r="BH41" i="2"/>
  <c r="X41" i="2"/>
  <c r="AP37" i="2"/>
  <c r="F37" i="2"/>
  <c r="BH33" i="2"/>
  <c r="X33" i="2"/>
  <c r="AP29" i="2"/>
  <c r="F29" i="2"/>
  <c r="BH25" i="2"/>
  <c r="X25" i="2"/>
  <c r="AP13" i="2"/>
  <c r="AP5" i="2"/>
  <c r="AK45" i="2"/>
  <c r="A45" i="2"/>
  <c r="BC41" i="2"/>
  <c r="S41" i="2"/>
  <c r="AK37" i="2"/>
  <c r="A37" i="2"/>
  <c r="BC33" i="2"/>
  <c r="S33" i="2"/>
  <c r="AK29" i="2"/>
  <c r="A29" i="2"/>
  <c r="BC25" i="2"/>
  <c r="S25" i="2"/>
  <c r="AK21" i="2"/>
  <c r="A21" i="2"/>
  <c r="BC17" i="2"/>
  <c r="S17" i="2"/>
  <c r="AK13" i="2"/>
  <c r="A13" i="2"/>
  <c r="BC9" i="2"/>
  <c r="S9" i="2"/>
  <c r="AK5" i="2"/>
  <c r="A5" i="2"/>
  <c r="J13" i="2"/>
  <c r="J5" i="2"/>
  <c r="F5" i="2"/>
  <c r="AG45" i="2"/>
  <c r="AY41" i="2"/>
  <c r="O41" i="2"/>
  <c r="AG37" i="2"/>
  <c r="AY33" i="2"/>
  <c r="O33" i="2"/>
  <c r="AG29" i="2"/>
  <c r="AY25" i="2"/>
  <c r="O25" i="2"/>
  <c r="AG21" i="2"/>
  <c r="AY17" i="2"/>
  <c r="O17" i="2"/>
  <c r="AG13" i="2"/>
  <c r="AY9" i="2"/>
  <c r="O9" i="2"/>
  <c r="AG5" i="2"/>
  <c r="BH29" i="2"/>
  <c r="AP25" i="2"/>
  <c r="X21" i="2"/>
  <c r="F17" i="2"/>
  <c r="BH5" i="2"/>
  <c r="J45" i="2"/>
  <c r="F21" i="2"/>
  <c r="BH9" i="2"/>
  <c r="AT41" i="2"/>
  <c r="J41" i="2"/>
  <c r="AT33" i="2"/>
  <c r="J33" i="2"/>
  <c r="AT25" i="2"/>
  <c r="J25" i="2"/>
  <c r="AT17" i="2"/>
  <c r="J17" i="2"/>
  <c r="AT9" i="2"/>
  <c r="J9" i="2"/>
  <c r="BH45" i="2"/>
  <c r="X45" i="2"/>
  <c r="AP41" i="2"/>
  <c r="BH37" i="2"/>
  <c r="X37" i="2"/>
  <c r="AP33" i="2"/>
  <c r="X29" i="2"/>
  <c r="F25" i="2"/>
  <c r="BH13" i="2"/>
  <c r="AP9" i="2"/>
  <c r="X5" i="2"/>
  <c r="AT45" i="2"/>
  <c r="J37" i="2"/>
  <c r="J29" i="2"/>
  <c r="AT21" i="2"/>
  <c r="AT13" i="2"/>
  <c r="AT5" i="2"/>
  <c r="X17" i="2"/>
  <c r="F41" i="2"/>
  <c r="F33" i="2"/>
  <c r="BH21" i="2"/>
  <c r="AP17" i="2"/>
  <c r="X13" i="2"/>
  <c r="F9" i="2"/>
  <c r="BC45" i="2"/>
  <c r="S45" i="2"/>
  <c r="AK41" i="2"/>
  <c r="A41" i="2"/>
  <c r="BC37" i="2"/>
  <c r="S37" i="2"/>
  <c r="AK33" i="2"/>
  <c r="A33" i="2"/>
  <c r="BC29" i="2"/>
  <c r="S29" i="2"/>
  <c r="AK25" i="2"/>
  <c r="A25" i="2"/>
  <c r="BC21" i="2"/>
  <c r="S21" i="2"/>
  <c r="AK17" i="2"/>
  <c r="A17" i="2"/>
  <c r="BC13" i="2"/>
  <c r="S13" i="2"/>
  <c r="AK9" i="2"/>
  <c r="A9" i="2"/>
  <c r="BC5" i="2"/>
  <c r="S5" i="2"/>
  <c r="AY45" i="2"/>
  <c r="O45" i="2"/>
  <c r="AG41" i="2"/>
  <c r="AY37" i="2"/>
  <c r="O37" i="2"/>
  <c r="AG33" i="2"/>
  <c r="AY29" i="2"/>
  <c r="O29" i="2"/>
  <c r="AG25" i="2"/>
  <c r="AY21" i="2"/>
  <c r="AG17" i="2"/>
  <c r="AY13" i="2"/>
  <c r="O5" i="2"/>
  <c r="AP21" i="2"/>
  <c r="F13" i="2"/>
</calcChain>
</file>

<file path=xl/sharedStrings.xml><?xml version="1.0" encoding="utf-8"?>
<sst xmlns="http://schemas.openxmlformats.org/spreadsheetml/2006/main" count="95" uniqueCount="94">
  <si>
    <t>隠しサイズ</t>
    <rPh sb="0" eb="1">
      <t>カク</t>
    </rPh>
    <phoneticPr fontId="1"/>
  </si>
  <si>
    <t>漢字</t>
    <rPh sb="0" eb="2">
      <t>カンジ</t>
    </rPh>
    <phoneticPr fontId="1"/>
  </si>
  <si>
    <t>ふりがな</t>
    <phoneticPr fontId="1"/>
  </si>
  <si>
    <t>文字色</t>
    <rPh sb="0" eb="3">
      <t>モジイロ</t>
    </rPh>
    <phoneticPr fontId="1"/>
  </si>
  <si>
    <t>並び替え</t>
    <rPh sb="0" eb="1">
      <t>ナラ</t>
    </rPh>
    <rPh sb="2" eb="3">
      <t>カ</t>
    </rPh>
    <phoneticPr fontId="1"/>
  </si>
  <si>
    <t>入れない</t>
  </si>
  <si>
    <t>入れる</t>
  </si>
  <si>
    <t>なぞり文字</t>
  </si>
  <si>
    <t>する</t>
  </si>
  <si>
    <t>かんじを　いれよう</t>
    <phoneticPr fontId="1"/>
  </si>
  <si>
    <t>なまえ</t>
    <phoneticPr fontId="1"/>
  </si>
  <si>
    <t>出題したい漢字（15文字まで）</t>
    <rPh sb="0" eb="2">
      <t>シュツダイ</t>
    </rPh>
    <rPh sb="5" eb="7">
      <t>カンジ</t>
    </rPh>
    <rPh sb="10" eb="12">
      <t>モジ</t>
    </rPh>
    <phoneticPr fontId="1"/>
  </si>
  <si>
    <t>問題文</t>
    <rPh sb="0" eb="3">
      <t>モンダイブン</t>
    </rPh>
    <phoneticPr fontId="1"/>
  </si>
  <si>
    <t>文字数</t>
    <rPh sb="0" eb="3">
      <t>モジスウ</t>
    </rPh>
    <phoneticPr fontId="1"/>
  </si>
  <si>
    <t>全部</t>
    <rPh sb="0" eb="2">
      <t>ゼンブ</t>
    </rPh>
    <phoneticPr fontId="1"/>
  </si>
  <si>
    <t>full</t>
    <phoneticPr fontId="1"/>
  </si>
  <si>
    <t>大〇</t>
    <rPh sb="0" eb="1">
      <t>ダイ</t>
    </rPh>
    <phoneticPr fontId="1"/>
  </si>
  <si>
    <t>big</t>
    <phoneticPr fontId="1"/>
  </si>
  <si>
    <t>小〇</t>
    <rPh sb="0" eb="1">
      <t>ショウ</t>
    </rPh>
    <phoneticPr fontId="1"/>
  </si>
  <si>
    <t>small</t>
    <phoneticPr fontId="1"/>
  </si>
  <si>
    <t>なし</t>
    <phoneticPr fontId="1"/>
  </si>
  <si>
    <t>no</t>
    <phoneticPr fontId="1"/>
  </si>
  <si>
    <t>特大うんち</t>
    <rPh sb="0" eb="2">
      <t>トクダイ</t>
    </rPh>
    <phoneticPr fontId="1"/>
  </si>
  <si>
    <t>fullun</t>
    <phoneticPr fontId="1"/>
  </si>
  <si>
    <t>大うんち</t>
    <rPh sb="0" eb="1">
      <t>ダイ</t>
    </rPh>
    <phoneticPr fontId="1"/>
  </si>
  <si>
    <t>bigun</t>
    <phoneticPr fontId="1"/>
  </si>
  <si>
    <t>小うんち</t>
    <rPh sb="0" eb="1">
      <t>ショウ</t>
    </rPh>
    <phoneticPr fontId="1"/>
  </si>
  <si>
    <t>smallun</t>
    <phoneticPr fontId="1"/>
  </si>
  <si>
    <t>こ</t>
    <phoneticPr fontId="1"/>
  </si>
  <si>
    <t>治癒するまで安静にする</t>
    <rPh sb="0" eb="2">
      <t>チユ</t>
    </rPh>
    <rPh sb="6" eb="8">
      <t>アンセイ</t>
    </rPh>
    <phoneticPr fontId="1"/>
  </si>
  <si>
    <t>頭巾をかぶって掃除する</t>
    <rPh sb="0" eb="2">
      <t>ズキン</t>
    </rPh>
    <rPh sb="7" eb="9">
      <t>ソウジ</t>
    </rPh>
    <phoneticPr fontId="1"/>
  </si>
  <si>
    <t>無駄遣いに渋い顔をする</t>
    <rPh sb="0" eb="2">
      <t>ムダ</t>
    </rPh>
    <rPh sb="2" eb="3">
      <t>ヅカ</t>
    </rPh>
    <rPh sb="5" eb="6">
      <t>シブ</t>
    </rPh>
    <rPh sb="7" eb="8">
      <t>カオ</t>
    </rPh>
    <phoneticPr fontId="1"/>
  </si>
  <si>
    <t>歯並びを矯正する</t>
    <rPh sb="0" eb="2">
      <t>ハナラ</t>
    </rPh>
    <rPh sb="4" eb="6">
      <t>キョウセイ</t>
    </rPh>
    <phoneticPr fontId="1"/>
  </si>
  <si>
    <t>並列して植えられた苗木</t>
    <rPh sb="0" eb="2">
      <t>ヘイレツ</t>
    </rPh>
    <rPh sb="4" eb="5">
      <t>ウ</t>
    </rPh>
    <rPh sb="9" eb="11">
      <t>ナエギ</t>
    </rPh>
    <phoneticPr fontId="1"/>
  </si>
  <si>
    <t>ためた小銭で菓子を買う</t>
    <rPh sb="3" eb="5">
      <t>コゼニ</t>
    </rPh>
    <rPh sb="6" eb="8">
      <t>カシ</t>
    </rPh>
    <rPh sb="9" eb="10">
      <t>カ</t>
    </rPh>
    <phoneticPr fontId="1"/>
  </si>
  <si>
    <t>けんかの仲裁に入る</t>
    <rPh sb="4" eb="6">
      <t>チュウサイ</t>
    </rPh>
    <rPh sb="7" eb="8">
      <t>ハイ</t>
    </rPh>
    <phoneticPr fontId="1"/>
  </si>
  <si>
    <t>渋滞に巻き込まれる</t>
    <rPh sb="0" eb="2">
      <t>ジュウタイ</t>
    </rPh>
    <rPh sb="3" eb="4">
      <t>マ</t>
    </rPh>
    <rPh sb="5" eb="6">
      <t>コ</t>
    </rPh>
    <phoneticPr fontId="1"/>
  </si>
  <si>
    <t>裁</t>
    <rPh sb="0" eb="1">
      <t>サイ</t>
    </rPh>
    <phoneticPr fontId="1"/>
  </si>
  <si>
    <t>治</t>
    <rPh sb="0" eb="1">
      <t>チ</t>
    </rPh>
    <phoneticPr fontId="1"/>
  </si>
  <si>
    <t>正</t>
    <rPh sb="0" eb="1">
      <t>セイ</t>
    </rPh>
    <phoneticPr fontId="1"/>
  </si>
  <si>
    <t>癒</t>
    <rPh sb="0" eb="1">
      <t>ユ</t>
    </rPh>
    <phoneticPr fontId="1"/>
  </si>
  <si>
    <t>並</t>
    <rPh sb="0" eb="1">
      <t>ナミ</t>
    </rPh>
    <phoneticPr fontId="1"/>
  </si>
  <si>
    <t>頭</t>
    <rPh sb="0" eb="1">
      <t>アタマ</t>
    </rPh>
    <phoneticPr fontId="1"/>
  </si>
  <si>
    <t>列</t>
    <rPh sb="0" eb="1">
      <t>レツ</t>
    </rPh>
    <phoneticPr fontId="1"/>
  </si>
  <si>
    <t>仲</t>
    <rPh sb="0" eb="1">
      <t>ナカ</t>
    </rPh>
    <phoneticPr fontId="1"/>
  </si>
  <si>
    <t>渋</t>
    <rPh sb="0" eb="1">
      <t>シブ</t>
    </rPh>
    <phoneticPr fontId="1"/>
  </si>
  <si>
    <t>除</t>
    <rPh sb="0" eb="1">
      <t>ジ</t>
    </rPh>
    <phoneticPr fontId="1"/>
  </si>
  <si>
    <t>矯</t>
    <rPh sb="0" eb="1">
      <t>キョウ</t>
    </rPh>
    <phoneticPr fontId="1"/>
  </si>
  <si>
    <t>掃</t>
    <rPh sb="0" eb="1">
      <t>ソウ</t>
    </rPh>
    <phoneticPr fontId="1"/>
  </si>
  <si>
    <t>銭</t>
    <rPh sb="0" eb="1">
      <t>ゼニ</t>
    </rPh>
    <phoneticPr fontId="1"/>
  </si>
  <si>
    <t>小</t>
    <rPh sb="0" eb="1">
      <t>コ</t>
    </rPh>
    <phoneticPr fontId="1"/>
  </si>
  <si>
    <t>巾</t>
    <rPh sb="0" eb="1">
      <t>ハバ</t>
    </rPh>
    <phoneticPr fontId="1"/>
  </si>
  <si>
    <t>癒える</t>
    <rPh sb="0" eb="1">
      <t>イ</t>
    </rPh>
    <phoneticPr fontId="1"/>
  </si>
  <si>
    <t>苦渋の決断</t>
    <rPh sb="0" eb="2">
      <t>クジュウ</t>
    </rPh>
    <rPh sb="3" eb="5">
      <t>ケツダン</t>
    </rPh>
    <phoneticPr fontId="1"/>
  </si>
  <si>
    <t>並行</t>
    <rPh sb="0" eb="2">
      <t>ヘイコウ</t>
    </rPh>
    <phoneticPr fontId="1"/>
  </si>
  <si>
    <t>除外</t>
    <rPh sb="0" eb="2">
      <t>ジョガイ</t>
    </rPh>
    <phoneticPr fontId="1"/>
  </si>
  <si>
    <t>返事を渋る</t>
    <rPh sb="0" eb="2">
      <t>ヘンジ</t>
    </rPh>
    <rPh sb="3" eb="4">
      <t>シブ</t>
    </rPh>
    <phoneticPr fontId="1"/>
  </si>
  <si>
    <t>巾着</t>
    <rPh sb="0" eb="2">
      <t>キンチャク</t>
    </rPh>
    <phoneticPr fontId="1"/>
  </si>
  <si>
    <t>仲介</t>
    <rPh sb="0" eb="2">
      <t>チュウカイ</t>
    </rPh>
    <phoneticPr fontId="1"/>
  </si>
  <si>
    <t>身銭を切る</t>
    <rPh sb="0" eb="2">
      <t>ミゼニ</t>
    </rPh>
    <rPh sb="3" eb="4">
      <t>キ</t>
    </rPh>
    <phoneticPr fontId="1"/>
  </si>
  <si>
    <t>2-2-2</t>
    <phoneticPr fontId="1"/>
  </si>
  <si>
    <t>ち</t>
    <phoneticPr fontId="1"/>
  </si>
  <si>
    <t>ゆ</t>
    <phoneticPr fontId="1"/>
  </si>
  <si>
    <t>あん</t>
    <phoneticPr fontId="1"/>
  </si>
  <si>
    <t>せい</t>
    <phoneticPr fontId="1"/>
  </si>
  <si>
    <t>そう</t>
    <phoneticPr fontId="1"/>
  </si>
  <si>
    <t>じ</t>
    <phoneticPr fontId="1"/>
  </si>
  <si>
    <t>きん</t>
    <phoneticPr fontId="1"/>
  </si>
  <si>
    <t>ず</t>
    <phoneticPr fontId="1"/>
  </si>
  <si>
    <t>む</t>
    <phoneticPr fontId="1"/>
  </si>
  <si>
    <t>だ</t>
    <phoneticPr fontId="1"/>
  </si>
  <si>
    <t>づか</t>
    <phoneticPr fontId="1"/>
  </si>
  <si>
    <t>しぶ</t>
    <phoneticPr fontId="1"/>
  </si>
  <si>
    <t>かお</t>
    <phoneticPr fontId="1"/>
  </si>
  <si>
    <t>きょう</t>
    <phoneticPr fontId="1"/>
  </si>
  <si>
    <t>なら</t>
    <phoneticPr fontId="1"/>
  </si>
  <si>
    <t>は</t>
    <phoneticPr fontId="1"/>
  </si>
  <si>
    <t>へい</t>
    <phoneticPr fontId="1"/>
  </si>
  <si>
    <t>れつ</t>
    <phoneticPr fontId="1"/>
  </si>
  <si>
    <t>う</t>
    <phoneticPr fontId="1"/>
  </si>
  <si>
    <t>なえ</t>
    <phoneticPr fontId="1"/>
  </si>
  <si>
    <t>ぎ</t>
    <phoneticPr fontId="1"/>
  </si>
  <si>
    <t>か</t>
    <phoneticPr fontId="1"/>
  </si>
  <si>
    <t>し</t>
    <phoneticPr fontId="1"/>
  </si>
  <si>
    <t>か</t>
    <phoneticPr fontId="1"/>
  </si>
  <si>
    <t>ぜに</t>
    <phoneticPr fontId="1"/>
  </si>
  <si>
    <t>こ</t>
    <phoneticPr fontId="1"/>
  </si>
  <si>
    <t>ちゅう</t>
    <phoneticPr fontId="1"/>
  </si>
  <si>
    <t>さい</t>
    <phoneticPr fontId="1"/>
  </si>
  <si>
    <t>はい</t>
    <phoneticPr fontId="1"/>
  </si>
  <si>
    <t>じゅう</t>
    <phoneticPr fontId="1"/>
  </si>
  <si>
    <t>たい</t>
    <phoneticPr fontId="1"/>
  </si>
  <si>
    <t>ま</t>
    <phoneticPr fontId="1"/>
  </si>
  <si>
    <t>特大うんち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</si>
</sst>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numFmts>
  <fonts count="17" x14ac:knownFonts="1">
    <font>
      <sz val="11"/>
      <name val="ＭＳ Ｐゴシック"/>
      <family val="3"/>
      <charset val="128"/>
    </font>
    <font>
      <sz val="6"/>
      <name val="ＭＳ Ｐゴシック"/>
      <family val="3"/>
      <charset val="128"/>
    </font>
    <font>
      <sz val="11"/>
      <color theme="1"/>
      <name val="ＭＳ Ｐゴシック"/>
      <family val="2"/>
      <scheme val="minor"/>
    </font>
    <font>
      <sz val="11"/>
      <name val="UD デジタル 教科書体 N-R"/>
      <family val="1"/>
      <charset val="128"/>
    </font>
    <font>
      <sz val="48"/>
      <name val="UD デジタル 教科書体 N-R"/>
      <family val="1"/>
      <charset val="128"/>
    </font>
    <font>
      <sz val="16"/>
      <name val="UD デジタル 教科書体 N-R"/>
      <family val="1"/>
      <charset val="128"/>
    </font>
    <font>
      <sz val="14"/>
      <name val="UD デジタル 教科書体 N-R"/>
      <family val="1"/>
      <charset val="128"/>
    </font>
    <font>
      <sz val="18"/>
      <name val="UD デジタル 教科書体 N-R"/>
      <family val="1"/>
      <charset val="128"/>
    </font>
    <font>
      <sz val="36"/>
      <name val="UD デジタル 教科書体 N-R"/>
      <family val="1"/>
      <charset val="128"/>
    </font>
    <font>
      <sz val="36"/>
      <name val="ＭＳ Ｐゴシック"/>
      <family val="3"/>
      <charset val="128"/>
    </font>
    <font>
      <sz val="12"/>
      <name val="UD デジタル 教科書体 N-R"/>
      <family val="1"/>
      <charset val="128"/>
    </font>
    <font>
      <sz val="18"/>
      <name val="ＭＳ Ｐゴシック"/>
      <family val="3"/>
      <charset val="128"/>
    </font>
    <font>
      <sz val="48"/>
      <name val="ＭＳ Ｐゴシック"/>
      <family val="3"/>
      <charset val="128"/>
    </font>
    <font>
      <sz val="10"/>
      <name val="UD デジタル 教科書体 N-R"/>
      <family val="1"/>
      <charset val="128"/>
    </font>
    <font>
      <sz val="10"/>
      <name val="ＭＳ Ｐゴシック"/>
      <family val="3"/>
      <charset val="128"/>
    </font>
    <font>
      <sz val="22"/>
      <name val="UD デジタル 教科書体 N-R"/>
      <family val="1"/>
      <charset val="128"/>
    </font>
    <font>
      <sz val="20"/>
      <color theme="1"/>
      <name val="ＭＳ Ｐゴシック"/>
      <family val="2"/>
      <charset val="128"/>
      <scheme val="minor"/>
    </font>
  </fonts>
  <fills count="5">
    <fill>
      <patternFill patternType="none"/>
    </fill>
    <fill>
      <patternFill patternType="gray125"/>
    </fill>
    <fill>
      <patternFill patternType="solid">
        <fgColor theme="7" tint="0.39994506668294322"/>
        <bgColor indexed="64"/>
      </patternFill>
    </fill>
    <fill>
      <patternFill patternType="solid">
        <fgColor theme="7" tint="0.59996337778862885"/>
        <bgColor indexed="64"/>
      </patternFill>
    </fill>
    <fill>
      <patternFill patternType="solid">
        <fgColor rgb="FFFFE699"/>
        <bgColor indexed="64"/>
      </patternFill>
    </fill>
  </fills>
  <borders count="52">
    <border>
      <left/>
      <right/>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right/>
      <top style="medium">
        <color indexed="64"/>
      </top>
      <bottom style="dotted">
        <color indexed="64"/>
      </bottom>
      <diagonal/>
    </border>
    <border>
      <left style="thin">
        <color indexed="64"/>
      </left>
      <right style="hair">
        <color indexed="64"/>
      </right>
      <top style="medium">
        <color indexed="64"/>
      </top>
      <bottom style="dotted">
        <color indexed="64"/>
      </bottom>
      <diagonal/>
    </border>
    <border>
      <left style="hair">
        <color indexed="64"/>
      </left>
      <right style="hair">
        <color indexed="64"/>
      </right>
      <top style="medium">
        <color indexed="64"/>
      </top>
      <bottom style="dotted">
        <color indexed="64"/>
      </bottom>
      <diagonal/>
    </border>
    <border>
      <left style="hair">
        <color indexed="64"/>
      </left>
      <right style="medium">
        <color indexed="64"/>
      </right>
      <top style="medium">
        <color indexed="64"/>
      </top>
      <bottom style="dotted">
        <color indexed="64"/>
      </bottom>
      <diagonal/>
    </border>
    <border>
      <left style="medium">
        <color indexed="64"/>
      </left>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hair">
        <color indexed="64"/>
      </right>
      <top style="dotted">
        <color indexed="64"/>
      </top>
      <bottom style="medium">
        <color indexed="64"/>
      </bottom>
      <diagonal/>
    </border>
    <border>
      <left style="hair">
        <color indexed="64"/>
      </left>
      <right style="hair">
        <color indexed="64"/>
      </right>
      <top style="dotted">
        <color indexed="64"/>
      </top>
      <bottom style="medium">
        <color indexed="64"/>
      </bottom>
      <diagonal/>
    </border>
    <border>
      <left style="hair">
        <color indexed="64"/>
      </left>
      <right style="medium">
        <color indexed="64"/>
      </right>
      <top style="dotted">
        <color indexed="64"/>
      </top>
      <bottom style="medium">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top/>
      <bottom style="thin">
        <color auto="1"/>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auto="1"/>
      </top>
      <bottom/>
      <diagonal/>
    </border>
    <border>
      <left/>
      <right style="medium">
        <color indexed="64"/>
      </right>
      <top style="thin">
        <color auto="1"/>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auto="1"/>
      </bottom>
      <diagonal/>
    </border>
  </borders>
  <cellStyleXfs count="2">
    <xf numFmtId="0" fontId="0" fillId="0" borderId="0">
      <alignment vertical="center"/>
    </xf>
    <xf numFmtId="0" fontId="2" fillId="0" borderId="0"/>
  </cellStyleXfs>
  <cellXfs count="115">
    <xf numFmtId="0" fontId="0" fillId="0" borderId="0" xfId="0">
      <alignment vertical="center"/>
    </xf>
    <xf numFmtId="0" fontId="3" fillId="0" borderId="0" xfId="0" applyFont="1">
      <alignment vertical="center"/>
    </xf>
    <xf numFmtId="0" fontId="3" fillId="0" borderId="0" xfId="0" applyFont="1" applyAlignment="1">
      <alignment horizontal="justify" vertical="distributed"/>
    </xf>
    <xf numFmtId="0" fontId="8" fillId="0" borderId="0" xfId="0" applyFont="1" applyAlignment="1">
      <alignment vertical="center" shrinkToFit="1"/>
    </xf>
    <xf numFmtId="0" fontId="3" fillId="0" borderId="8" xfId="0" applyFont="1" applyBorder="1">
      <alignment vertical="center"/>
    </xf>
    <xf numFmtId="0" fontId="10" fillId="0" borderId="6" xfId="0" applyFont="1" applyBorder="1">
      <alignment vertical="center"/>
    </xf>
    <xf numFmtId="0" fontId="10" fillId="0" borderId="7" xfId="0" applyFont="1" applyBorder="1">
      <alignment vertical="center"/>
    </xf>
    <xf numFmtId="0" fontId="3" fillId="0" borderId="7" xfId="0" applyFont="1" applyBorder="1">
      <alignment vertical="center"/>
    </xf>
    <xf numFmtId="0" fontId="3" fillId="0" borderId="9" xfId="0" applyFont="1" applyBorder="1">
      <alignment vertical="center"/>
    </xf>
    <xf numFmtId="0" fontId="3" fillId="0" borderId="13"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15" xfId="0" applyFont="1" applyBorder="1" applyAlignment="1">
      <alignment horizontal="center" vertical="center" shrinkToFit="1"/>
    </xf>
    <xf numFmtId="0" fontId="3" fillId="3" borderId="19" xfId="0" applyFont="1" applyFill="1" applyBorder="1" applyAlignment="1" applyProtection="1">
      <alignment horizontal="center" vertical="center" shrinkToFit="1"/>
      <protection locked="0"/>
    </xf>
    <xf numFmtId="0" fontId="3" fillId="3" borderId="20" xfId="0" applyFont="1" applyFill="1" applyBorder="1" applyAlignment="1" applyProtection="1">
      <alignment horizontal="center" vertical="center" shrinkToFit="1"/>
      <protection locked="0"/>
    </xf>
    <xf numFmtId="0" fontId="3" fillId="3" borderId="21" xfId="0" applyFont="1" applyFill="1" applyBorder="1" applyAlignment="1" applyProtection="1">
      <alignment horizontal="center" vertical="center" shrinkToFit="1"/>
      <protection locked="0"/>
    </xf>
    <xf numFmtId="0" fontId="10" fillId="0" borderId="0" xfId="0" applyFont="1">
      <alignment vertical="center"/>
    </xf>
    <xf numFmtId="0" fontId="6" fillId="0" borderId="0" xfId="0" applyFont="1">
      <alignment vertical="center"/>
    </xf>
    <xf numFmtId="0" fontId="15" fillId="0" borderId="0" xfId="0" applyFont="1">
      <alignment vertical="center"/>
    </xf>
    <xf numFmtId="0" fontId="16" fillId="0" borderId="0" xfId="0" applyFont="1">
      <alignment vertical="center"/>
    </xf>
    <xf numFmtId="0" fontId="5" fillId="0" borderId="0" xfId="0" applyFont="1">
      <alignment vertical="center"/>
    </xf>
    <xf numFmtId="0" fontId="5" fillId="0" borderId="0" xfId="0" applyFont="1" applyAlignment="1">
      <alignment horizontal="center" vertical="center"/>
    </xf>
    <xf numFmtId="176" fontId="3" fillId="0" borderId="0" xfId="0" applyNumberFormat="1" applyFont="1" applyAlignment="1">
      <alignment horizontal="left" vertical="center" textRotation="255" shrinkToFit="1"/>
    </xf>
    <xf numFmtId="176" fontId="3" fillId="0" borderId="45" xfId="0" applyNumberFormat="1" applyFont="1" applyBorder="1" applyAlignment="1">
      <alignment horizontal="left" vertical="center" textRotation="255" shrinkToFit="1"/>
    </xf>
    <xf numFmtId="0" fontId="0" fillId="0" borderId="0" xfId="0" applyAlignment="1">
      <alignment horizontal="left" vertical="center" textRotation="255" shrinkToFit="1"/>
    </xf>
    <xf numFmtId="0" fontId="0" fillId="0" borderId="45" xfId="0" applyBorder="1" applyAlignment="1">
      <alignment horizontal="left" vertical="center" textRotation="255" shrinkToFit="1"/>
    </xf>
    <xf numFmtId="0" fontId="4" fillId="0" borderId="48" xfId="0" applyFont="1" applyBorder="1" applyAlignment="1">
      <alignment horizontal="center" vertical="center" textRotation="255" shrinkToFit="1"/>
    </xf>
    <xf numFmtId="0" fontId="4" fillId="0" borderId="49" xfId="0" applyFont="1" applyBorder="1" applyAlignment="1">
      <alignment horizontal="center" vertical="center" textRotation="255" shrinkToFit="1"/>
    </xf>
    <xf numFmtId="0" fontId="4" fillId="0" borderId="50" xfId="0" applyFont="1" applyBorder="1" applyAlignment="1">
      <alignment horizontal="center" vertical="center" textRotation="255" shrinkToFit="1"/>
    </xf>
    <xf numFmtId="0" fontId="0" fillId="0" borderId="48" xfId="0" applyBorder="1" applyAlignment="1">
      <alignment horizontal="center" vertical="center" textRotation="255" shrinkToFit="1"/>
    </xf>
    <xf numFmtId="0" fontId="0" fillId="0" borderId="49" xfId="0" applyBorder="1" applyAlignment="1">
      <alignment horizontal="center" vertical="center" textRotation="255" shrinkToFit="1"/>
    </xf>
    <xf numFmtId="0" fontId="0" fillId="0" borderId="50" xfId="0" applyBorder="1" applyAlignment="1">
      <alignment horizontal="center" vertical="center" textRotation="255" shrinkToFit="1"/>
    </xf>
    <xf numFmtId="0" fontId="5" fillId="0" borderId="0" xfId="0" applyFont="1" applyAlignment="1">
      <alignment horizontal="center" vertical="center"/>
    </xf>
    <xf numFmtId="0" fontId="5" fillId="0" borderId="0" xfId="0" applyFont="1">
      <alignment vertical="center"/>
    </xf>
    <xf numFmtId="0" fontId="4" fillId="0" borderId="36" xfId="0" applyFont="1" applyBorder="1" applyAlignment="1">
      <alignment horizontal="center" vertical="center"/>
    </xf>
    <xf numFmtId="0" fontId="12" fillId="0" borderId="36" xfId="0" applyFont="1" applyBorder="1" applyAlignment="1">
      <alignment horizontal="center" vertical="center"/>
    </xf>
    <xf numFmtId="0" fontId="12" fillId="0" borderId="37" xfId="0" applyFont="1" applyBorder="1" applyAlignment="1">
      <alignment horizontal="center" vertical="center"/>
    </xf>
    <xf numFmtId="176" fontId="3" fillId="0" borderId="44" xfId="0" applyNumberFormat="1" applyFont="1" applyBorder="1" applyAlignment="1">
      <alignment horizontal="left" vertical="center" textRotation="255" shrinkToFit="1"/>
    </xf>
    <xf numFmtId="0" fontId="0" fillId="0" borderId="44" xfId="0" applyBorder="1" applyAlignment="1">
      <alignment horizontal="left" vertical="center" textRotation="255" shrinkToFit="1"/>
    </xf>
    <xf numFmtId="0" fontId="3" fillId="0" borderId="0" xfId="0" applyFont="1">
      <alignment vertical="center"/>
    </xf>
    <xf numFmtId="176" fontId="3" fillId="0" borderId="46" xfId="0" applyNumberFormat="1" applyFont="1" applyBorder="1" applyAlignment="1">
      <alignment horizontal="left" vertical="center" textRotation="255" shrinkToFit="1"/>
    </xf>
    <xf numFmtId="176" fontId="3" fillId="0" borderId="39" xfId="0" applyNumberFormat="1" applyFont="1" applyBorder="1" applyAlignment="1">
      <alignment horizontal="left" vertical="center" textRotation="255" shrinkToFit="1"/>
    </xf>
    <xf numFmtId="176" fontId="3" fillId="0" borderId="47" xfId="0" applyNumberFormat="1" applyFont="1" applyBorder="1" applyAlignment="1">
      <alignment horizontal="left" vertical="center" textRotation="255" shrinkToFit="1"/>
    </xf>
    <xf numFmtId="0" fontId="8" fillId="0" borderId="23" xfId="0" applyFont="1" applyBorder="1" applyAlignment="1">
      <alignment horizontal="center" vertical="center" shrinkToFit="1"/>
    </xf>
    <xf numFmtId="0" fontId="9" fillId="0" borderId="23" xfId="0" applyFont="1" applyBorder="1" applyAlignment="1">
      <alignment horizontal="center" vertical="center" shrinkToFit="1"/>
    </xf>
    <xf numFmtId="0" fontId="0" fillId="0" borderId="23" xfId="0" applyBorder="1" applyAlignment="1">
      <alignment horizontal="center" vertical="center" shrinkToFit="1"/>
    </xf>
    <xf numFmtId="0" fontId="8" fillId="0" borderId="28" xfId="0" applyFont="1" applyBorder="1" applyAlignment="1">
      <alignment horizontal="center" vertical="center" shrinkToFit="1"/>
    </xf>
    <xf numFmtId="0" fontId="0" fillId="0" borderId="26" xfId="0" applyBorder="1" applyAlignment="1">
      <alignment horizontal="center" vertical="center" shrinkToFit="1"/>
    </xf>
    <xf numFmtId="0" fontId="0" fillId="0" borderId="27" xfId="0" applyBorder="1" applyAlignment="1">
      <alignment horizontal="center" vertical="center" shrinkToFit="1"/>
    </xf>
    <xf numFmtId="0" fontId="0" fillId="0" borderId="24" xfId="0" applyBorder="1" applyAlignment="1">
      <alignment horizontal="center" vertical="center" shrinkToFit="1"/>
    </xf>
    <xf numFmtId="0" fontId="8" fillId="0" borderId="1" xfId="0" applyFont="1" applyBorder="1" applyAlignment="1" applyProtection="1">
      <alignment horizontal="center" vertical="center" shrinkToFit="1"/>
      <protection locked="0"/>
    </xf>
    <xf numFmtId="0" fontId="9" fillId="0" borderId="1" xfId="0" applyFont="1" applyBorder="1" applyAlignment="1" applyProtection="1">
      <alignment horizontal="center" vertical="center" shrinkToFit="1"/>
      <protection locked="0"/>
    </xf>
    <xf numFmtId="0" fontId="0" fillId="0" borderId="1" xfId="0" applyBorder="1" applyAlignment="1" applyProtection="1">
      <alignment horizontal="center" vertical="center" shrinkToFit="1"/>
      <protection locked="0"/>
    </xf>
    <xf numFmtId="0" fontId="0" fillId="0" borderId="2" xfId="0" applyBorder="1" applyAlignment="1" applyProtection="1">
      <alignment horizontal="center" vertical="center" shrinkToFit="1"/>
      <protection locked="0"/>
    </xf>
    <xf numFmtId="0" fontId="8" fillId="0" borderId="22" xfId="0" applyFont="1" applyBorder="1" applyAlignment="1">
      <alignment horizontal="center" vertical="center" shrinkToFit="1"/>
    </xf>
    <xf numFmtId="0" fontId="8" fillId="2" borderId="25" xfId="0" applyFont="1" applyFill="1"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0" fontId="0" fillId="0" borderId="27" xfId="0" applyBorder="1" applyAlignment="1" applyProtection="1">
      <alignment horizontal="center" vertical="center" shrinkToFit="1"/>
      <protection locked="0"/>
    </xf>
    <xf numFmtId="14" fontId="0" fillId="0" borderId="41" xfId="0" quotePrefix="1" applyNumberFormat="1" applyBorder="1" applyAlignment="1">
      <alignment horizontal="center" shrinkToFit="1"/>
    </xf>
    <xf numFmtId="14" fontId="0" fillId="0" borderId="0" xfId="0" quotePrefix="1" applyNumberFormat="1" applyAlignment="1">
      <alignment horizontal="center" shrinkToFit="1"/>
    </xf>
    <xf numFmtId="0" fontId="0" fillId="0" borderId="0" xfId="0" applyAlignment="1">
      <alignment horizontal="center" shrinkToFit="1"/>
    </xf>
    <xf numFmtId="0" fontId="0" fillId="0" borderId="42" xfId="0" applyBorder="1" applyAlignment="1">
      <alignment horizontal="center" shrinkToFit="1"/>
    </xf>
    <xf numFmtId="0" fontId="0" fillId="0" borderId="41" xfId="0" applyBorder="1" applyAlignment="1">
      <alignment horizontal="center" shrinkToFit="1"/>
    </xf>
    <xf numFmtId="0" fontId="0" fillId="0" borderId="43" xfId="0" applyBorder="1" applyAlignment="1">
      <alignment horizontal="center" shrinkToFit="1"/>
    </xf>
    <xf numFmtId="0" fontId="0" fillId="0" borderId="36" xfId="0" applyBorder="1" applyAlignment="1">
      <alignment horizontal="center" shrinkToFit="1"/>
    </xf>
    <xf numFmtId="0" fontId="0" fillId="0" borderId="37" xfId="0" applyBorder="1" applyAlignment="1">
      <alignment horizontal="center" shrinkToFit="1"/>
    </xf>
    <xf numFmtId="0" fontId="3" fillId="0" borderId="38" xfId="0" applyFont="1" applyBorder="1" applyAlignment="1">
      <alignment horizontal="center" vertical="top" shrinkToFit="1"/>
    </xf>
    <xf numFmtId="0" fontId="3" fillId="0" borderId="39" xfId="0" applyFont="1" applyBorder="1" applyAlignment="1">
      <alignment horizontal="center" vertical="top" shrinkToFit="1"/>
    </xf>
    <xf numFmtId="0" fontId="0" fillId="0" borderId="39" xfId="0" applyBorder="1" applyAlignment="1">
      <alignment horizontal="center" vertical="top" shrinkToFit="1"/>
    </xf>
    <xf numFmtId="0" fontId="0" fillId="0" borderId="40" xfId="0" applyBorder="1" applyAlignment="1">
      <alignment horizontal="center" vertical="top" shrinkToFit="1"/>
    </xf>
    <xf numFmtId="0" fontId="3" fillId="0" borderId="41" xfId="0" applyFont="1" applyBorder="1" applyAlignment="1">
      <alignment horizontal="center" vertical="top" shrinkToFit="1"/>
    </xf>
    <xf numFmtId="0" fontId="3" fillId="0" borderId="0" xfId="0" applyFont="1" applyAlignment="1">
      <alignment horizontal="center" vertical="top" shrinkToFit="1"/>
    </xf>
    <xf numFmtId="0" fontId="0" fillId="0" borderId="0" xfId="0" applyAlignment="1">
      <alignment horizontal="center" vertical="top" shrinkToFit="1"/>
    </xf>
    <xf numFmtId="0" fontId="0" fillId="0" borderId="42" xfId="0" applyBorder="1" applyAlignment="1">
      <alignment horizontal="center" vertical="top" shrinkToFit="1"/>
    </xf>
    <xf numFmtId="0" fontId="0" fillId="0" borderId="41" xfId="0" applyBorder="1" applyAlignment="1">
      <alignment horizontal="center" vertical="top" shrinkToFit="1"/>
    </xf>
    <xf numFmtId="0" fontId="6" fillId="0" borderId="38" xfId="0" applyFont="1" applyBorder="1" applyAlignment="1">
      <alignment vertical="center" textRotation="255" shrinkToFit="1"/>
    </xf>
    <xf numFmtId="0" fontId="6" fillId="0" borderId="39" xfId="0" applyFont="1" applyBorder="1" applyAlignment="1">
      <alignment vertical="center" textRotation="255" shrinkToFit="1"/>
    </xf>
    <xf numFmtId="0" fontId="6" fillId="0" borderId="40" xfId="0" applyFont="1" applyBorder="1" applyAlignment="1">
      <alignment vertical="center" textRotation="255" shrinkToFit="1"/>
    </xf>
    <xf numFmtId="0" fontId="6" fillId="0" borderId="41" xfId="0" applyFont="1" applyBorder="1" applyAlignment="1">
      <alignment vertical="center" textRotation="255" shrinkToFit="1"/>
    </xf>
    <xf numFmtId="0" fontId="6" fillId="0" borderId="0" xfId="0" applyFont="1" applyAlignment="1">
      <alignment vertical="center" textRotation="255" shrinkToFit="1"/>
    </xf>
    <xf numFmtId="0" fontId="6" fillId="0" borderId="42" xfId="0" applyFont="1" applyBorder="1" applyAlignment="1">
      <alignment vertical="center" textRotation="255" shrinkToFit="1"/>
    </xf>
    <xf numFmtId="0" fontId="0" fillId="0" borderId="41" xfId="0" applyBorder="1" applyAlignment="1">
      <alignment vertical="center" textRotation="255" shrinkToFit="1"/>
    </xf>
    <xf numFmtId="0" fontId="0" fillId="0" borderId="0" xfId="0" applyAlignment="1">
      <alignment vertical="center" textRotation="255" shrinkToFit="1"/>
    </xf>
    <xf numFmtId="0" fontId="0" fillId="0" borderId="42" xfId="0" applyBorder="1" applyAlignment="1">
      <alignment vertical="center" textRotation="255" shrinkToFit="1"/>
    </xf>
    <xf numFmtId="0" fontId="0" fillId="0" borderId="43" xfId="0" applyBorder="1" applyAlignment="1">
      <alignment vertical="center" textRotation="255" shrinkToFit="1"/>
    </xf>
    <xf numFmtId="0" fontId="0" fillId="0" borderId="36" xfId="0" applyBorder="1" applyAlignment="1">
      <alignment vertical="center" textRotation="255" shrinkToFit="1"/>
    </xf>
    <xf numFmtId="0" fontId="0" fillId="0" borderId="37" xfId="0" applyBorder="1" applyAlignment="1">
      <alignment vertical="center" textRotation="255" shrinkToFit="1"/>
    </xf>
    <xf numFmtId="0" fontId="7" fillId="0" borderId="46" xfId="0" applyFont="1" applyBorder="1" applyAlignment="1">
      <alignment horizontal="left" vertical="center" textRotation="255"/>
    </xf>
    <xf numFmtId="0" fontId="11" fillId="0" borderId="39" xfId="0" applyFont="1" applyBorder="1" applyAlignment="1">
      <alignment horizontal="left" vertical="center" textRotation="255"/>
    </xf>
    <xf numFmtId="0" fontId="11" fillId="0" borderId="44" xfId="0" applyFont="1" applyBorder="1" applyAlignment="1">
      <alignment horizontal="left" vertical="center" textRotation="255"/>
    </xf>
    <xf numFmtId="0" fontId="11" fillId="0" borderId="0" xfId="0" applyFont="1" applyAlignment="1">
      <alignment horizontal="left" vertical="center" textRotation="255"/>
    </xf>
    <xf numFmtId="0" fontId="7" fillId="0" borderId="39" xfId="0" applyFont="1" applyBorder="1" applyAlignment="1">
      <alignment horizontal="left" vertical="center" textRotation="255"/>
    </xf>
    <xf numFmtId="0" fontId="11" fillId="0" borderId="51" xfId="0" applyFont="1" applyBorder="1" applyAlignment="1">
      <alignment horizontal="left" vertical="center" textRotation="255"/>
    </xf>
    <xf numFmtId="0" fontId="11" fillId="0" borderId="36" xfId="0" applyFont="1" applyBorder="1" applyAlignment="1">
      <alignment horizontal="left" vertical="center" textRotation="255"/>
    </xf>
    <xf numFmtId="0" fontId="7" fillId="4" borderId="11" xfId="0" applyFont="1" applyFill="1" applyBorder="1" applyAlignment="1" applyProtection="1">
      <alignment horizontal="center" vertical="center"/>
      <protection locked="0"/>
    </xf>
    <xf numFmtId="0" fontId="11" fillId="4" borderId="17"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11" fillId="4" borderId="35" xfId="0" applyFont="1" applyFill="1" applyBorder="1" applyAlignment="1" applyProtection="1">
      <alignment horizontal="center" vertical="center"/>
      <protection locked="0"/>
    </xf>
    <xf numFmtId="0" fontId="13" fillId="3" borderId="29" xfId="1" applyFont="1" applyFill="1" applyBorder="1" applyAlignment="1" applyProtection="1">
      <alignment horizontal="left" vertical="center" shrinkToFit="1"/>
      <protection locked="0"/>
    </xf>
    <xf numFmtId="0" fontId="14" fillId="0" borderId="30" xfId="0" applyFont="1" applyBorder="1" applyAlignment="1" applyProtection="1">
      <alignment horizontal="left" vertical="center" shrinkToFit="1"/>
      <protection locked="0"/>
    </xf>
    <xf numFmtId="0" fontId="14" fillId="0" borderId="31" xfId="0" applyFont="1" applyBorder="1" applyAlignment="1" applyProtection="1">
      <alignment horizontal="left" vertical="center" shrinkToFit="1"/>
      <protection locked="0"/>
    </xf>
    <xf numFmtId="0" fontId="14" fillId="3" borderId="3" xfId="0" applyFont="1" applyFill="1" applyBorder="1" applyAlignment="1" applyProtection="1">
      <alignment horizontal="left" vertical="center" shrinkToFit="1"/>
      <protection locked="0"/>
    </xf>
    <xf numFmtId="0" fontId="14" fillId="0" borderId="4" xfId="0" applyFont="1" applyBorder="1" applyAlignment="1" applyProtection="1">
      <alignment horizontal="left" vertical="center" shrinkToFit="1"/>
      <protection locked="0"/>
    </xf>
    <xf numFmtId="0" fontId="14" fillId="0" borderId="5" xfId="0" applyFont="1" applyBorder="1" applyAlignment="1" applyProtection="1">
      <alignment horizontal="left" vertical="center" shrinkToFit="1"/>
      <protection locked="0"/>
    </xf>
    <xf numFmtId="0" fontId="13" fillId="3" borderId="3" xfId="1" applyFont="1" applyFill="1" applyBorder="1" applyAlignment="1" applyProtection="1">
      <alignment horizontal="left" vertical="center" shrinkToFit="1"/>
      <protection locked="0"/>
    </xf>
    <xf numFmtId="0" fontId="7" fillId="3" borderId="11" xfId="0" applyFont="1" applyFill="1" applyBorder="1" applyAlignment="1" applyProtection="1">
      <alignment horizontal="center" vertical="center"/>
      <protection locked="0"/>
    </xf>
    <xf numFmtId="0" fontId="11" fillId="3" borderId="17" xfId="0" applyFont="1" applyFill="1" applyBorder="1" applyAlignment="1" applyProtection="1">
      <alignment horizontal="center" vertical="center"/>
      <protection locked="0"/>
    </xf>
    <xf numFmtId="0" fontId="3" fillId="0" borderId="10" xfId="0" applyFont="1" applyBorder="1">
      <alignment vertical="center"/>
    </xf>
    <xf numFmtId="0" fontId="0" fillId="0" borderId="16" xfId="0" applyBorder="1">
      <alignment vertical="center"/>
    </xf>
    <xf numFmtId="0" fontId="3" fillId="0" borderId="12" xfId="0" applyFont="1" applyBorder="1">
      <alignment vertical="center"/>
    </xf>
    <xf numFmtId="0" fontId="0" fillId="0" borderId="18" xfId="0" applyBorder="1">
      <alignment vertical="center"/>
    </xf>
    <xf numFmtId="0" fontId="7" fillId="3" borderId="32" xfId="0" applyFont="1" applyFill="1" applyBorder="1" applyAlignment="1" applyProtection="1">
      <alignment horizontal="center" vertical="center"/>
      <protection locked="0"/>
    </xf>
    <xf numFmtId="0" fontId="11" fillId="3" borderId="34" xfId="0" applyFont="1" applyFill="1" applyBorder="1" applyAlignment="1" applyProtection="1">
      <alignment horizontal="center" vertical="center"/>
      <protection locked="0"/>
    </xf>
    <xf numFmtId="0" fontId="0" fillId="0" borderId="3" xfId="0" applyBorder="1">
      <alignment vertical="center"/>
    </xf>
    <xf numFmtId="0" fontId="0" fillId="0" borderId="4" xfId="0" applyBorder="1">
      <alignment vertical="center"/>
    </xf>
    <xf numFmtId="0" fontId="0" fillId="0" borderId="5" xfId="0" applyBorder="1">
      <alignment vertical="center"/>
    </xf>
  </cellXfs>
  <cellStyles count="2">
    <cellStyle name="標準" xfId="0" builtinId="0"/>
    <cellStyle name="標準 2" xfId="1" xr:uid="{00000000-0005-0000-0000-000001000000}"/>
  </cellStyles>
  <dxfs count="128">
    <dxf>
      <fill>
        <patternFill>
          <bgColor rgb="FF00B0F0"/>
        </patternFill>
      </fill>
    </dxf>
    <dxf>
      <fill>
        <patternFill>
          <bgColor rgb="FFFF99CC"/>
        </patternFill>
      </fill>
    </dxf>
    <dxf>
      <fill>
        <patternFill>
          <bgColor rgb="FF00B0F0"/>
        </patternFill>
      </fill>
    </dxf>
    <dxf>
      <fill>
        <patternFill>
          <bgColor rgb="FFFF99FF"/>
        </patternFill>
      </fill>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1"/>
      </font>
      <border>
        <left style="dotted">
          <color auto="1"/>
        </left>
        <right style="dotted">
          <color auto="1"/>
        </right>
        <top style="thin">
          <color auto="1"/>
        </top>
        <vertical/>
        <horizontal/>
      </border>
    </dxf>
    <dxf>
      <font>
        <color theme="0" tint="-0.499984740745262"/>
      </font>
      <border>
        <left style="dotted">
          <color auto="1"/>
        </left>
        <right style="dotted">
          <color auto="1"/>
        </right>
        <top style="thin">
          <color auto="1"/>
        </top>
        <vertical/>
        <horizontal/>
      </border>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1"/>
      </font>
      <border>
        <left style="dotted">
          <color auto="1"/>
        </left>
        <right style="dotted">
          <color auto="1"/>
        </right>
        <top style="thin">
          <color auto="1"/>
        </top>
        <vertical/>
        <horizontal/>
      </border>
    </dxf>
    <dxf>
      <font>
        <color theme="0" tint="-0.499984740745262"/>
      </font>
      <border>
        <left style="dotted">
          <color auto="1"/>
        </left>
        <right style="dotted">
          <color auto="1"/>
        </right>
        <top style="thin">
          <color auto="1"/>
        </top>
        <vertical/>
        <horizontal/>
      </border>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0"/>
      </font>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1"/>
      </font>
      <border>
        <left style="dotted">
          <color auto="1"/>
        </left>
        <right style="dotted">
          <color auto="1"/>
        </right>
        <top style="thin">
          <color auto="1"/>
        </top>
        <vertical/>
        <horizontal/>
      </border>
    </dxf>
    <dxf>
      <font>
        <color theme="0" tint="-0.499984740745262"/>
      </font>
      <border>
        <left style="dotted">
          <color auto="1"/>
        </left>
        <right style="dotted">
          <color auto="1"/>
        </right>
        <top style="thin">
          <color auto="1"/>
        </top>
        <vertical/>
        <horizontal/>
      </border>
    </dxf>
    <dxf>
      <fill>
        <patternFill>
          <bgColor rgb="FF00B0F0"/>
        </patternFill>
      </fill>
    </dxf>
    <dxf>
      <fill>
        <patternFill>
          <bgColor rgb="FFFF99FF"/>
        </patternFill>
      </fill>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0"/>
      </font>
    </dxf>
    <dxf>
      <font>
        <color theme="0" tint="-0.499984740745262"/>
      </font>
      <border>
        <left style="dotted">
          <color auto="1"/>
        </left>
        <right style="dotted">
          <color auto="1"/>
        </right>
        <vertical/>
        <horizontal/>
      </border>
    </dxf>
    <dxf>
      <font>
        <color theme="1"/>
      </font>
      <border>
        <left style="dotted">
          <color auto="1"/>
        </left>
        <right style="dotted">
          <color auto="1"/>
        </right>
        <vertical/>
        <horizontal/>
      </border>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0" tint="-0.499984740745262"/>
      </font>
      <border>
        <left style="dotted">
          <color auto="1"/>
        </left>
        <right style="dotted">
          <color auto="1"/>
        </right>
        <top style="thin">
          <color auto="1"/>
        </top>
        <vertical/>
        <horizontal/>
      </border>
    </dxf>
    <dxf>
      <font>
        <color theme="1"/>
      </font>
      <border>
        <left style="dotted">
          <color auto="1"/>
        </left>
        <right style="dotted">
          <color auto="1"/>
        </right>
        <top style="thin">
          <color auto="1"/>
        </top>
        <vertical/>
        <horizontal/>
      </border>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0" tint="-0.499984740745262"/>
      </font>
      <border>
        <left style="dotted">
          <color auto="1"/>
        </left>
        <right style="dotted">
          <color auto="1"/>
        </right>
        <top style="thin">
          <color auto="1"/>
        </top>
        <vertical/>
        <horizontal/>
      </border>
    </dxf>
    <dxf>
      <font>
        <color theme="1"/>
      </font>
      <border>
        <left style="dotted">
          <color auto="1"/>
        </left>
        <right style="dotted">
          <color auto="1"/>
        </right>
        <top style="thin">
          <color auto="1"/>
        </top>
        <vertical/>
        <horizontal/>
      </border>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0"/>
      </font>
    </dxf>
    <dxf>
      <font>
        <color theme="0" tint="-0.499984740745262"/>
      </font>
      <border>
        <left style="dotted">
          <color auto="1"/>
        </left>
        <right style="dotted">
          <color auto="1"/>
        </right>
        <vertical/>
        <horizontal/>
      </border>
    </dxf>
    <dxf>
      <font>
        <color theme="1"/>
      </font>
      <border>
        <left style="dotted">
          <color auto="1"/>
        </left>
        <right style="dotted">
          <color auto="1"/>
        </right>
        <vertical/>
        <horizontal/>
      </border>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0" tint="-0.499984740745262"/>
      </font>
      <border>
        <left style="dotted">
          <color auto="1"/>
        </left>
        <right style="dotted">
          <color auto="1"/>
        </right>
        <top style="thin">
          <color auto="1"/>
        </top>
        <vertical/>
        <horizontal/>
      </border>
    </dxf>
    <dxf>
      <font>
        <color theme="1"/>
      </font>
      <border>
        <left style="dotted">
          <color auto="1"/>
        </left>
        <right style="dotted">
          <color auto="1"/>
        </right>
        <top style="thin">
          <color auto="1"/>
        </top>
        <vertical/>
        <horizontal/>
      </border>
    </dxf>
    <dxf>
      <fill>
        <patternFill>
          <bgColor rgb="FFFF99FF"/>
        </patternFill>
      </fill>
    </dxf>
    <dxf>
      <fill>
        <patternFill>
          <bgColor rgb="FF00B0F0"/>
        </patternFill>
      </fill>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font>
    </dxf>
    <dxf>
      <font>
        <color theme="0" tint="-0.499984740745262"/>
      </font>
      <border>
        <left style="dotted">
          <color auto="1"/>
        </left>
        <right style="dotted">
          <color auto="1"/>
        </right>
        <vertical/>
        <horizontal/>
      </border>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0" tint="-0.499984740745262"/>
      </font>
      <border>
        <left style="dotted">
          <color auto="1"/>
        </left>
        <right style="dotted">
          <color auto="1"/>
        </right>
        <top style="thin">
          <color auto="1"/>
        </top>
        <vertical/>
        <horizontal/>
      </border>
    </dxf>
    <dxf>
      <font>
        <color theme="1"/>
      </font>
      <border>
        <left style="dotted">
          <color auto="1"/>
        </left>
        <right style="dotted">
          <color auto="1"/>
        </right>
        <top style="thin">
          <color auto="1"/>
        </top>
        <vertical/>
        <horizontal/>
      </border>
    </dxf>
    <dxf>
      <border>
        <left style="dotted">
          <color auto="1"/>
        </left>
        <right style="dotted">
          <color auto="1"/>
        </right>
        <bottom style="hair">
          <color auto="1"/>
        </bottom>
        <vertical/>
        <horizontal/>
      </border>
    </dxf>
    <dxf>
      <font>
        <color theme="0"/>
      </font>
    </dxf>
    <dxf>
      <font>
        <color theme="0" tint="-0.499984740745262"/>
      </font>
      <border>
        <left style="dotted">
          <color auto="1"/>
        </left>
        <right style="dotted">
          <color auto="1"/>
        </right>
        <bottom style="dotted">
          <color auto="1"/>
        </bottom>
        <vertical/>
        <horizontal/>
      </border>
    </dxf>
    <dxf>
      <font>
        <color theme="1"/>
      </font>
      <border>
        <left style="dotted">
          <color auto="1"/>
        </left>
        <right style="dotted">
          <color auto="1"/>
        </right>
        <bottom style="dotted">
          <color auto="1"/>
        </bottom>
        <vertical/>
        <horizontal/>
      </border>
    </dxf>
    <dxf>
      <border>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font>
        <color theme="0"/>
      </font>
    </dxf>
    <dxf>
      <border>
        <left style="dotted">
          <color auto="1"/>
        </left>
        <right style="dotted">
          <color auto="1"/>
        </right>
        <top style="dotted">
          <color auto="1"/>
        </top>
        <vertical/>
        <horizontal/>
      </border>
    </dxf>
    <dxf>
      <font>
        <color theme="1"/>
      </font>
      <border>
        <left style="dotted">
          <color auto="1"/>
        </left>
        <right style="dotted">
          <color auto="1"/>
        </right>
        <vertical/>
        <horizontal/>
      </border>
    </dxf>
    <dxf>
      <font>
        <color theme="0" tint="-0.499984740745262"/>
      </font>
      <border>
        <left style="dotted">
          <color auto="1"/>
        </left>
        <right style="dotted">
          <color auto="1"/>
        </right>
        <vertical/>
        <horizontal/>
      </border>
    </dxf>
    <dxf>
      <border>
        <bottom style="dotted">
          <color auto="1"/>
        </bottom>
        <vertical/>
        <horizontal/>
      </border>
    </dxf>
    <dxf>
      <font>
        <color theme="0"/>
      </font>
    </dxf>
    <dxf>
      <font>
        <color theme="1"/>
      </font>
      <border>
        <left style="dotted">
          <color auto="1"/>
        </left>
        <right style="dotted">
          <color auto="1"/>
        </right>
        <top style="thin">
          <color auto="1"/>
        </top>
        <vertical/>
        <horizontal/>
      </border>
    </dxf>
    <dxf>
      <font>
        <color theme="0" tint="-0.499984740745262"/>
      </font>
      <border>
        <left style="dotted">
          <color auto="1"/>
        </left>
        <right style="dotted">
          <color auto="1"/>
        </right>
        <top style="thin">
          <color auto="1"/>
        </top>
        <vertical/>
        <horizontal/>
      </border>
    </dxf>
  </dxfs>
  <tableStyles count="0" defaultTableStyle="TableStyleMedium2" defaultPivotStyle="PivotStyleLight16"/>
  <colors>
    <mruColors>
      <color rgb="FFFF99FF"/>
      <color rgb="FFFFE6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0</xdr:col>
          <xdr:colOff>0</xdr:colOff>
          <xdr:row>3</xdr:row>
          <xdr:rowOff>0</xdr:rowOff>
        </xdr:from>
        <xdr:to>
          <xdr:col>6</xdr:col>
          <xdr:colOff>0</xdr:colOff>
          <xdr:row>4</xdr:row>
          <xdr:rowOff>2340</xdr:rowOff>
        </xdr:to>
        <xdr:pic>
          <xdr:nvPicPr>
            <xdr:cNvPr id="10" name="図 9">
              <a:extLst>
                <a:ext uri="{FF2B5EF4-FFF2-40B4-BE49-F238E27FC236}">
                  <a16:creationId xmlns:a16="http://schemas.microsoft.com/office/drawing/2014/main" id="{00000000-0008-0000-0000-00000A000000}"/>
                </a:ext>
              </a:extLst>
            </xdr:cNvPr>
            <xdr:cNvPicPr>
              <a:picLocks noChangeArrowheads="1"/>
              <a:extLst>
                <a:ext uri="{84589F7E-364E-4C9E-8A38-B11213B215E9}">
                  <a14:cameraTool cellRange="mondai_1" spid="_x0000_s11885"/>
                </a:ext>
              </a:extLst>
            </xdr:cNvPicPr>
          </xdr:nvPicPr>
          <xdr:blipFill>
            <a:blip xmlns:r="http://schemas.openxmlformats.org/officeDocument/2006/relationships" r:embed="rId1"/>
            <a:srcRect/>
            <a:stretch>
              <a:fillRect/>
            </a:stretch>
          </xdr:blipFill>
          <xdr:spPr bwMode="auto">
            <a:xfrm>
              <a:off x="0" y="1487365"/>
              <a:ext cx="783981" cy="800975"/>
            </a:xfrm>
            <a:prstGeom prst="rect">
              <a:avLst/>
            </a:prstGeom>
            <a:noFill/>
            <a:extLst>
              <a:ext uri="{909E8E84-426E-40DD-AFC4-6F175D3DCCD1}">
                <a14:hiddenFill>
                  <a:solidFill>
                    <a:srgbClr val="FFFFFF"/>
                  </a:solidFill>
                </a14:hiddenFill>
              </a:ext>
            </a:extLst>
          </xdr:spPr>
        </xdr:pic>
        <xdr:clientData/>
      </xdr:twoCellAnchor>
    </mc:Choice>
    <mc:Fallback/>
  </mc:AlternateContent>
  <xdr:oneCellAnchor>
    <xdr:from>
      <xdr:col>88</xdr:col>
      <xdr:colOff>110822</xdr:colOff>
      <xdr:row>0</xdr:row>
      <xdr:rowOff>104322</xdr:rowOff>
    </xdr:from>
    <xdr:ext cx="635528" cy="981907"/>
    <xdr:pic>
      <xdr:nvPicPr>
        <xdr:cNvPr id="12860" name="Picture 3">
          <a:extLst>
            <a:ext uri="{FF2B5EF4-FFF2-40B4-BE49-F238E27FC236}">
              <a16:creationId xmlns:a16="http://schemas.microsoft.com/office/drawing/2014/main" id="{00000000-0008-0000-0000-00003C32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568036" y="104322"/>
          <a:ext cx="635528" cy="9819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102</xdr:col>
      <xdr:colOff>87085</xdr:colOff>
      <xdr:row>0</xdr:row>
      <xdr:rowOff>28576</xdr:rowOff>
    </xdr:from>
    <xdr:to>
      <xdr:col>130</xdr:col>
      <xdr:colOff>105682</xdr:colOff>
      <xdr:row>36</xdr:row>
      <xdr:rowOff>81643</xdr:rowOff>
    </xdr:to>
    <xdr:sp macro="" textlink="">
      <xdr:nvSpPr>
        <xdr:cNvPr id="2" name="四角形吹き出し 1">
          <a:extLst>
            <a:ext uri="{FF2B5EF4-FFF2-40B4-BE49-F238E27FC236}">
              <a16:creationId xmlns:a16="http://schemas.microsoft.com/office/drawing/2014/main" id="{00000000-0008-0000-0000-000002000000}"/>
            </a:ext>
          </a:extLst>
        </xdr:cNvPr>
        <xdr:cNvSpPr/>
      </xdr:nvSpPr>
      <xdr:spPr>
        <a:xfrm>
          <a:off x="11789228" y="28576"/>
          <a:ext cx="3447597" cy="7564210"/>
        </a:xfrm>
        <a:prstGeom prst="wedgeRectCallout">
          <a:avLst>
            <a:gd name="adj1" fmla="val -71825"/>
            <a:gd name="adj2" fmla="val -45522"/>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まず「問題文入力シート」に行って問題文を入力してください。</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問題文を入力したら出題設定をします。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・「隠しサイズ」は上の漢字を隠すマスクのサイズです。全部・大・小・なしがあります。初めはなし・小から始めて、書けるようになれば隠すサイズを大きくします。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・「漢字」は、問題文の中に漢字を入れるか入れないかを選択できます。「入れる」にして漢字を確認することもできます。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algn="l"/>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・「ふりがな」は、読みのところにふり仮名を入れる入れないが選択できます。「ふりがな」なしで漢字を書く練習は漢字の意味の学習にもなります。</a:t>
          </a:r>
          <a:endParaRPr kumimoji="1" lang="en-US" altLang="ja-JP" sz="1600">
            <a:solidFill>
              <a:sysClr val="windowText" lastClr="000000"/>
            </a:solidFill>
            <a:latin typeface="UD デジタル 教科書体 N-R" panose="02020400000000000000" pitchFamily="17" charset="-128"/>
            <a:ea typeface="UD デジタル 教科書体 N-R" panose="02020400000000000000" pitchFamily="17" charset="-128"/>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600">
              <a:solidFill>
                <a:sysClr val="windowText" lastClr="000000"/>
              </a:solidFill>
              <a:latin typeface="UD デジタル 教科書体 N-R" panose="02020400000000000000" pitchFamily="17" charset="-128"/>
              <a:ea typeface="UD デジタル 教科書体 N-R" panose="02020400000000000000" pitchFamily="17" charset="-128"/>
            </a:rPr>
            <a:t>・「文字色」は黒文字、なぞり文字を選択できます。文字を丁寧に書かせる練習をしたいときは、なぞり文字を選択して、なぞる練習もさせます。</a:t>
          </a:r>
          <a:endParaRPr kumimoji="1" lang="ja-JP" altLang="en-US" sz="1400">
            <a:solidFill>
              <a:sysClr val="windowText" lastClr="000000"/>
            </a:solidFill>
            <a:latin typeface="UD デジタル 教科書体 N-R" panose="02020400000000000000" pitchFamily="17" charset="-128"/>
            <a:ea typeface="UD デジタル 教科書体 N-R" panose="02020400000000000000" pitchFamily="17" charset="-128"/>
          </a:endParaRPr>
        </a:p>
      </xdr:txBody>
    </xdr:sp>
    <xdr:clientData/>
  </xdr:twoCellAnchor>
  <mc:AlternateContent xmlns:mc="http://schemas.openxmlformats.org/markup-compatibility/2006">
    <mc:Choice xmlns:a14="http://schemas.microsoft.com/office/drawing/2010/main" Requires="a14">
      <xdr:twoCellAnchor editAs="absolute">
        <xdr:from>
          <xdr:col>6</xdr:col>
          <xdr:colOff>732</xdr:colOff>
          <xdr:row>3</xdr:row>
          <xdr:rowOff>0</xdr:rowOff>
        </xdr:from>
        <xdr:to>
          <xdr:col>12</xdr:col>
          <xdr:colOff>8059</xdr:colOff>
          <xdr:row>4</xdr:row>
          <xdr:rowOff>2340</xdr:rowOff>
        </xdr:to>
        <xdr:pic>
          <xdr:nvPicPr>
            <xdr:cNvPr id="20" name="図 19">
              <a:extLst>
                <a:ext uri="{FF2B5EF4-FFF2-40B4-BE49-F238E27FC236}">
                  <a16:creationId xmlns:a16="http://schemas.microsoft.com/office/drawing/2014/main" id="{00000000-0008-0000-0000-000014000000}"/>
                </a:ext>
              </a:extLst>
            </xdr:cNvPr>
            <xdr:cNvPicPr>
              <a:picLocks noChangeArrowheads="1"/>
              <a:extLst>
                <a:ext uri="{84589F7E-364E-4C9E-8A38-B11213B215E9}">
                  <a14:cameraTool cellRange="mondai_1" spid="_x0000_s11886"/>
                </a:ext>
              </a:extLst>
            </xdr:cNvPicPr>
          </xdr:nvPicPr>
          <xdr:blipFill>
            <a:blip xmlns:r="http://schemas.openxmlformats.org/officeDocument/2006/relationships" r:embed="rId1"/>
            <a:srcRect/>
            <a:stretch>
              <a:fillRect/>
            </a:stretch>
          </xdr:blipFill>
          <xdr:spPr bwMode="auto">
            <a:xfrm>
              <a:off x="783980" y="1487365"/>
              <a:ext cx="769327"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12</xdr:col>
          <xdr:colOff>0</xdr:colOff>
          <xdr:row>3</xdr:row>
          <xdr:rowOff>0</xdr:rowOff>
        </xdr:from>
        <xdr:to>
          <xdr:col>18</xdr:col>
          <xdr:colOff>0</xdr:colOff>
          <xdr:row>4</xdr:row>
          <xdr:rowOff>2340</xdr:rowOff>
        </xdr:to>
        <xdr:pic>
          <xdr:nvPicPr>
            <xdr:cNvPr id="24" name="図 23">
              <a:extLst>
                <a:ext uri="{FF2B5EF4-FFF2-40B4-BE49-F238E27FC236}">
                  <a16:creationId xmlns:a16="http://schemas.microsoft.com/office/drawing/2014/main" id="{00000000-0008-0000-0000-000018000000}"/>
                </a:ext>
              </a:extLst>
            </xdr:cNvPr>
            <xdr:cNvPicPr>
              <a:picLocks noChangeArrowheads="1"/>
              <a:extLst>
                <a:ext uri="{84589F7E-364E-4C9E-8A38-B11213B215E9}">
                  <a14:cameraTool cellRange="mondai_1" spid="_x0000_s11887"/>
                </a:ext>
              </a:extLst>
            </xdr:cNvPicPr>
          </xdr:nvPicPr>
          <xdr:blipFill>
            <a:blip xmlns:r="http://schemas.openxmlformats.org/officeDocument/2006/relationships" r:embed="rId1"/>
            <a:srcRect/>
            <a:stretch>
              <a:fillRect/>
            </a:stretch>
          </xdr:blipFill>
          <xdr:spPr bwMode="auto">
            <a:xfrm>
              <a:off x="1553308" y="1487365"/>
              <a:ext cx="762000"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18</xdr:col>
          <xdr:colOff>0</xdr:colOff>
          <xdr:row>3</xdr:row>
          <xdr:rowOff>0</xdr:rowOff>
        </xdr:from>
        <xdr:to>
          <xdr:col>24</xdr:col>
          <xdr:colOff>732</xdr:colOff>
          <xdr:row>4</xdr:row>
          <xdr:rowOff>2340</xdr:rowOff>
        </xdr:to>
        <xdr:pic>
          <xdr:nvPicPr>
            <xdr:cNvPr id="28" name="図 27">
              <a:extLst>
                <a:ext uri="{FF2B5EF4-FFF2-40B4-BE49-F238E27FC236}">
                  <a16:creationId xmlns:a16="http://schemas.microsoft.com/office/drawing/2014/main" id="{00000000-0008-0000-0000-00001C000000}"/>
                </a:ext>
              </a:extLst>
            </xdr:cNvPr>
            <xdr:cNvPicPr>
              <a:picLocks noChangeArrowheads="1"/>
              <a:extLst>
                <a:ext uri="{84589F7E-364E-4C9E-8A38-B11213B215E9}">
                  <a14:cameraTool cellRange="mondai_1" spid="_x0000_s11888"/>
                </a:ext>
              </a:extLst>
            </xdr:cNvPicPr>
          </xdr:nvPicPr>
          <xdr:blipFill>
            <a:blip xmlns:r="http://schemas.openxmlformats.org/officeDocument/2006/relationships" r:embed="rId1"/>
            <a:srcRect/>
            <a:stretch>
              <a:fillRect/>
            </a:stretch>
          </xdr:blipFill>
          <xdr:spPr bwMode="auto">
            <a:xfrm>
              <a:off x="2315308" y="1487365"/>
              <a:ext cx="783980"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24</xdr:col>
          <xdr:colOff>732</xdr:colOff>
          <xdr:row>3</xdr:row>
          <xdr:rowOff>0</xdr:rowOff>
        </xdr:from>
        <xdr:to>
          <xdr:col>30</xdr:col>
          <xdr:colOff>0</xdr:colOff>
          <xdr:row>4</xdr:row>
          <xdr:rowOff>2340</xdr:rowOff>
        </xdr:to>
        <xdr:pic>
          <xdr:nvPicPr>
            <xdr:cNvPr id="30" name="図 29">
              <a:extLst>
                <a:ext uri="{FF2B5EF4-FFF2-40B4-BE49-F238E27FC236}">
                  <a16:creationId xmlns:a16="http://schemas.microsoft.com/office/drawing/2014/main" id="{00000000-0008-0000-0000-00001E000000}"/>
                </a:ext>
              </a:extLst>
            </xdr:cNvPr>
            <xdr:cNvPicPr>
              <a:picLocks noChangeArrowheads="1"/>
              <a:extLst>
                <a:ext uri="{84589F7E-364E-4C9E-8A38-B11213B215E9}">
                  <a14:cameraTool cellRange="mondai_1" spid="_x0000_s11889"/>
                </a:ext>
              </a:extLst>
            </xdr:cNvPicPr>
          </xdr:nvPicPr>
          <xdr:blipFill>
            <a:blip xmlns:r="http://schemas.openxmlformats.org/officeDocument/2006/relationships" r:embed="rId1"/>
            <a:srcRect/>
            <a:stretch>
              <a:fillRect/>
            </a:stretch>
          </xdr:blipFill>
          <xdr:spPr bwMode="auto">
            <a:xfrm>
              <a:off x="3099288" y="1487365"/>
              <a:ext cx="769327"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30</xdr:col>
          <xdr:colOff>0</xdr:colOff>
          <xdr:row>3</xdr:row>
          <xdr:rowOff>0</xdr:rowOff>
        </xdr:from>
        <xdr:to>
          <xdr:col>36</xdr:col>
          <xdr:colOff>95</xdr:colOff>
          <xdr:row>4</xdr:row>
          <xdr:rowOff>2340</xdr:rowOff>
        </xdr:to>
        <xdr:pic>
          <xdr:nvPicPr>
            <xdr:cNvPr id="31" name="図 30">
              <a:extLst>
                <a:ext uri="{FF2B5EF4-FFF2-40B4-BE49-F238E27FC236}">
                  <a16:creationId xmlns:a16="http://schemas.microsoft.com/office/drawing/2014/main" id="{00000000-0008-0000-0000-00001F000000}"/>
                </a:ext>
              </a:extLst>
            </xdr:cNvPr>
            <xdr:cNvPicPr>
              <a:picLocks noChangeArrowheads="1"/>
              <a:extLst>
                <a:ext uri="{84589F7E-364E-4C9E-8A38-B11213B215E9}">
                  <a14:cameraTool cellRange="mondai_1" spid="_x0000_s11890"/>
                </a:ext>
              </a:extLst>
            </xdr:cNvPicPr>
          </xdr:nvPicPr>
          <xdr:blipFill>
            <a:blip xmlns:r="http://schemas.openxmlformats.org/officeDocument/2006/relationships" r:embed="rId1"/>
            <a:srcRect/>
            <a:stretch>
              <a:fillRect/>
            </a:stretch>
          </xdr:blipFill>
          <xdr:spPr bwMode="auto">
            <a:xfrm>
              <a:off x="3868615" y="1487365"/>
              <a:ext cx="748663"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36</xdr:col>
          <xdr:colOff>2962</xdr:colOff>
          <xdr:row>3</xdr:row>
          <xdr:rowOff>0</xdr:rowOff>
        </xdr:from>
        <xdr:to>
          <xdr:col>42</xdr:col>
          <xdr:colOff>0</xdr:colOff>
          <xdr:row>4</xdr:row>
          <xdr:rowOff>2340</xdr:rowOff>
        </xdr:to>
        <xdr:pic>
          <xdr:nvPicPr>
            <xdr:cNvPr id="32" name="図 31">
              <a:extLst>
                <a:ext uri="{FF2B5EF4-FFF2-40B4-BE49-F238E27FC236}">
                  <a16:creationId xmlns:a16="http://schemas.microsoft.com/office/drawing/2014/main" id="{00000000-0008-0000-0000-000020000000}"/>
                </a:ext>
              </a:extLst>
            </xdr:cNvPr>
            <xdr:cNvPicPr>
              <a:picLocks noChangeArrowheads="1"/>
              <a:extLst>
                <a:ext uri="{84589F7E-364E-4C9E-8A38-B11213B215E9}">
                  <a14:cameraTool cellRange="mondai_1" spid="_x0000_s11891"/>
                </a:ext>
              </a:extLst>
            </xdr:cNvPicPr>
          </xdr:nvPicPr>
          <xdr:blipFill>
            <a:blip xmlns:r="http://schemas.openxmlformats.org/officeDocument/2006/relationships" r:embed="rId1"/>
            <a:srcRect/>
            <a:stretch>
              <a:fillRect/>
            </a:stretch>
          </xdr:blipFill>
          <xdr:spPr bwMode="auto">
            <a:xfrm>
              <a:off x="4616970" y="1487365"/>
              <a:ext cx="797626"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42</xdr:col>
          <xdr:colOff>0</xdr:colOff>
          <xdr:row>3</xdr:row>
          <xdr:rowOff>0</xdr:rowOff>
        </xdr:from>
        <xdr:to>
          <xdr:col>48</xdr:col>
          <xdr:colOff>0</xdr:colOff>
          <xdr:row>4</xdr:row>
          <xdr:rowOff>2340</xdr:rowOff>
        </xdr:to>
        <xdr:pic>
          <xdr:nvPicPr>
            <xdr:cNvPr id="34" name="図 33">
              <a:extLst>
                <a:ext uri="{FF2B5EF4-FFF2-40B4-BE49-F238E27FC236}">
                  <a16:creationId xmlns:a16="http://schemas.microsoft.com/office/drawing/2014/main" id="{00000000-0008-0000-0000-000022000000}"/>
                </a:ext>
              </a:extLst>
            </xdr:cNvPr>
            <xdr:cNvPicPr>
              <a:picLocks noChangeArrowheads="1"/>
              <a:extLst>
                <a:ext uri="{84589F7E-364E-4C9E-8A38-B11213B215E9}">
                  <a14:cameraTool cellRange="mondai_1" spid="_x0000_s11892"/>
                </a:ext>
              </a:extLst>
            </xdr:cNvPicPr>
          </xdr:nvPicPr>
          <xdr:blipFill>
            <a:blip xmlns:r="http://schemas.openxmlformats.org/officeDocument/2006/relationships" r:embed="rId1"/>
            <a:srcRect/>
            <a:stretch>
              <a:fillRect/>
            </a:stretch>
          </xdr:blipFill>
          <xdr:spPr bwMode="auto">
            <a:xfrm>
              <a:off x="5414596" y="1487365"/>
              <a:ext cx="769327" cy="80097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48</xdr:col>
          <xdr:colOff>2490</xdr:colOff>
          <xdr:row>3</xdr:row>
          <xdr:rowOff>6661</xdr:rowOff>
        </xdr:from>
        <xdr:to>
          <xdr:col>54</xdr:col>
          <xdr:colOff>0</xdr:colOff>
          <xdr:row>4</xdr:row>
          <xdr:rowOff>1</xdr:rowOff>
        </xdr:to>
        <xdr:pic>
          <xdr:nvPicPr>
            <xdr:cNvPr id="36" name="図 35">
              <a:extLst>
                <a:ext uri="{FF2B5EF4-FFF2-40B4-BE49-F238E27FC236}">
                  <a16:creationId xmlns:a16="http://schemas.microsoft.com/office/drawing/2014/main" id="{00000000-0008-0000-0000-000024000000}"/>
                </a:ext>
              </a:extLst>
            </xdr:cNvPr>
            <xdr:cNvPicPr>
              <a:picLocks noChangeArrowheads="1"/>
              <a:extLst>
                <a:ext uri="{84589F7E-364E-4C9E-8A38-B11213B215E9}">
                  <a14:cameraTool cellRange="mondai_1" spid="_x0000_s11893"/>
                </a:ext>
              </a:extLst>
            </xdr:cNvPicPr>
          </xdr:nvPicPr>
          <xdr:blipFill>
            <a:blip xmlns:r="http://schemas.openxmlformats.org/officeDocument/2006/relationships" r:embed="rId1"/>
            <a:srcRect/>
            <a:stretch>
              <a:fillRect/>
            </a:stretch>
          </xdr:blipFill>
          <xdr:spPr bwMode="auto">
            <a:xfrm>
              <a:off x="6186413" y="1490851"/>
              <a:ext cx="759510" cy="795150"/>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54</xdr:col>
          <xdr:colOff>0</xdr:colOff>
          <xdr:row>3</xdr:row>
          <xdr:rowOff>6661</xdr:rowOff>
        </xdr:from>
        <xdr:to>
          <xdr:col>60</xdr:col>
          <xdr:colOff>0</xdr:colOff>
          <xdr:row>4</xdr:row>
          <xdr:rowOff>1</xdr:rowOff>
        </xdr:to>
        <xdr:pic>
          <xdr:nvPicPr>
            <xdr:cNvPr id="38" name="図 37">
              <a:extLst>
                <a:ext uri="{FF2B5EF4-FFF2-40B4-BE49-F238E27FC236}">
                  <a16:creationId xmlns:a16="http://schemas.microsoft.com/office/drawing/2014/main" id="{00000000-0008-0000-0000-000026000000}"/>
                </a:ext>
              </a:extLst>
            </xdr:cNvPr>
            <xdr:cNvPicPr>
              <a:picLocks noChangeArrowheads="1"/>
              <a:extLst>
                <a:ext uri="{84589F7E-364E-4C9E-8A38-B11213B215E9}">
                  <a14:cameraTool cellRange="mondai_1" spid="_x0000_s11894"/>
                </a:ext>
              </a:extLst>
            </xdr:cNvPicPr>
          </xdr:nvPicPr>
          <xdr:blipFill>
            <a:blip xmlns:r="http://schemas.openxmlformats.org/officeDocument/2006/relationships" r:embed="rId1"/>
            <a:srcRect/>
            <a:stretch>
              <a:fillRect/>
            </a:stretch>
          </xdr:blipFill>
          <xdr:spPr bwMode="auto">
            <a:xfrm>
              <a:off x="6945923" y="1490851"/>
              <a:ext cx="783981" cy="795150"/>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60</xdr:col>
          <xdr:colOff>0</xdr:colOff>
          <xdr:row>3</xdr:row>
          <xdr:rowOff>0</xdr:rowOff>
        </xdr:from>
        <xdr:to>
          <xdr:col>66</xdr:col>
          <xdr:colOff>0</xdr:colOff>
          <xdr:row>4</xdr:row>
          <xdr:rowOff>0</xdr:rowOff>
        </xdr:to>
        <xdr:pic>
          <xdr:nvPicPr>
            <xdr:cNvPr id="39" name="図 38">
              <a:extLst>
                <a:ext uri="{FF2B5EF4-FFF2-40B4-BE49-F238E27FC236}">
                  <a16:creationId xmlns:a16="http://schemas.microsoft.com/office/drawing/2014/main" id="{00000000-0008-0000-0000-000027000000}"/>
                </a:ext>
              </a:extLst>
            </xdr:cNvPr>
            <xdr:cNvPicPr>
              <a:picLocks noChangeArrowheads="1"/>
              <a:extLst>
                <a:ext uri="{84589F7E-364E-4C9E-8A38-B11213B215E9}">
                  <a14:cameraTool cellRange="mondai_1" spid="_x0000_s11895"/>
                </a:ext>
              </a:extLst>
            </xdr:cNvPicPr>
          </xdr:nvPicPr>
          <xdr:blipFill>
            <a:blip xmlns:r="http://schemas.openxmlformats.org/officeDocument/2006/relationships" r:embed="rId1"/>
            <a:srcRect/>
            <a:stretch>
              <a:fillRect/>
            </a:stretch>
          </xdr:blipFill>
          <xdr:spPr bwMode="auto">
            <a:xfrm>
              <a:off x="7729904" y="1487365"/>
              <a:ext cx="769327" cy="79863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66</xdr:col>
          <xdr:colOff>0</xdr:colOff>
          <xdr:row>3</xdr:row>
          <xdr:rowOff>0</xdr:rowOff>
        </xdr:from>
        <xdr:to>
          <xdr:col>72</xdr:col>
          <xdr:colOff>0</xdr:colOff>
          <xdr:row>4</xdr:row>
          <xdr:rowOff>0</xdr:rowOff>
        </xdr:to>
        <xdr:pic>
          <xdr:nvPicPr>
            <xdr:cNvPr id="40" name="図 39">
              <a:extLst>
                <a:ext uri="{FF2B5EF4-FFF2-40B4-BE49-F238E27FC236}">
                  <a16:creationId xmlns:a16="http://schemas.microsoft.com/office/drawing/2014/main" id="{00000000-0008-0000-0000-000028000000}"/>
                </a:ext>
              </a:extLst>
            </xdr:cNvPr>
            <xdr:cNvPicPr>
              <a:picLocks noChangeArrowheads="1"/>
              <a:extLst>
                <a:ext uri="{84589F7E-364E-4C9E-8A38-B11213B215E9}">
                  <a14:cameraTool cellRange="mondai_1" spid="_x0000_s11896"/>
                </a:ext>
              </a:extLst>
            </xdr:cNvPicPr>
          </xdr:nvPicPr>
          <xdr:blipFill>
            <a:blip xmlns:r="http://schemas.openxmlformats.org/officeDocument/2006/relationships" r:embed="rId1"/>
            <a:srcRect/>
            <a:stretch>
              <a:fillRect/>
            </a:stretch>
          </xdr:blipFill>
          <xdr:spPr bwMode="auto">
            <a:xfrm>
              <a:off x="8499231" y="1487365"/>
              <a:ext cx="762000" cy="79863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72</xdr:col>
          <xdr:colOff>0</xdr:colOff>
          <xdr:row>3</xdr:row>
          <xdr:rowOff>0</xdr:rowOff>
        </xdr:from>
        <xdr:to>
          <xdr:col>78</xdr:col>
          <xdr:colOff>732</xdr:colOff>
          <xdr:row>4</xdr:row>
          <xdr:rowOff>0</xdr:rowOff>
        </xdr:to>
        <xdr:pic>
          <xdr:nvPicPr>
            <xdr:cNvPr id="42" name="図 41">
              <a:extLst>
                <a:ext uri="{FF2B5EF4-FFF2-40B4-BE49-F238E27FC236}">
                  <a16:creationId xmlns:a16="http://schemas.microsoft.com/office/drawing/2014/main" id="{00000000-0008-0000-0000-00002A000000}"/>
                </a:ext>
              </a:extLst>
            </xdr:cNvPr>
            <xdr:cNvPicPr>
              <a:picLocks noChangeArrowheads="1"/>
              <a:extLst>
                <a:ext uri="{84589F7E-364E-4C9E-8A38-B11213B215E9}">
                  <a14:cameraTool cellRange="mondai_1" spid="_x0000_s11897"/>
                </a:ext>
              </a:extLst>
            </xdr:cNvPicPr>
          </xdr:nvPicPr>
          <xdr:blipFill>
            <a:blip xmlns:r="http://schemas.openxmlformats.org/officeDocument/2006/relationships" r:embed="rId1"/>
            <a:srcRect/>
            <a:stretch>
              <a:fillRect/>
            </a:stretch>
          </xdr:blipFill>
          <xdr:spPr bwMode="auto">
            <a:xfrm>
              <a:off x="9261231" y="1487365"/>
              <a:ext cx="783980" cy="79863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78</xdr:col>
          <xdr:colOff>0</xdr:colOff>
          <xdr:row>3</xdr:row>
          <xdr:rowOff>0</xdr:rowOff>
        </xdr:from>
        <xdr:to>
          <xdr:col>84</xdr:col>
          <xdr:colOff>8059</xdr:colOff>
          <xdr:row>4</xdr:row>
          <xdr:rowOff>0</xdr:rowOff>
        </xdr:to>
        <xdr:pic>
          <xdr:nvPicPr>
            <xdr:cNvPr id="43" name="図 42">
              <a:extLst>
                <a:ext uri="{FF2B5EF4-FFF2-40B4-BE49-F238E27FC236}">
                  <a16:creationId xmlns:a16="http://schemas.microsoft.com/office/drawing/2014/main" id="{00000000-0008-0000-0000-00002B000000}"/>
                </a:ext>
              </a:extLst>
            </xdr:cNvPr>
            <xdr:cNvPicPr>
              <a:picLocks noChangeArrowheads="1"/>
              <a:extLst>
                <a:ext uri="{84589F7E-364E-4C9E-8A38-B11213B215E9}">
                  <a14:cameraTool cellRange="mondai_1" spid="_x0000_s11898"/>
                </a:ext>
              </a:extLst>
            </xdr:cNvPicPr>
          </xdr:nvPicPr>
          <xdr:blipFill>
            <a:blip xmlns:r="http://schemas.openxmlformats.org/officeDocument/2006/relationships" r:embed="rId1"/>
            <a:srcRect/>
            <a:stretch>
              <a:fillRect/>
            </a:stretch>
          </xdr:blipFill>
          <xdr:spPr bwMode="auto">
            <a:xfrm>
              <a:off x="10045212" y="1487365"/>
              <a:ext cx="769326" cy="79863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absolute">
        <xdr:from>
          <xdr:col>84</xdr:col>
          <xdr:colOff>8059</xdr:colOff>
          <xdr:row>3</xdr:row>
          <xdr:rowOff>976</xdr:rowOff>
        </xdr:from>
        <xdr:to>
          <xdr:col>90</xdr:col>
          <xdr:colOff>1</xdr:colOff>
          <xdr:row>4</xdr:row>
          <xdr:rowOff>0</xdr:rowOff>
        </xdr:to>
        <xdr:pic>
          <xdr:nvPicPr>
            <xdr:cNvPr id="45" name="図 44">
              <a:extLst>
                <a:ext uri="{FF2B5EF4-FFF2-40B4-BE49-F238E27FC236}">
                  <a16:creationId xmlns:a16="http://schemas.microsoft.com/office/drawing/2014/main" id="{00000000-0008-0000-0000-00002D000000}"/>
                </a:ext>
              </a:extLst>
            </xdr:cNvPr>
            <xdr:cNvPicPr>
              <a:picLocks noChangeArrowheads="1"/>
              <a:extLst>
                <a:ext uri="{84589F7E-364E-4C9E-8A38-B11213B215E9}">
                  <a14:cameraTool cellRange="mondai_1" spid="_x0000_s11899"/>
                </a:ext>
              </a:extLst>
            </xdr:cNvPicPr>
          </xdr:nvPicPr>
          <xdr:blipFill>
            <a:blip xmlns:r="http://schemas.openxmlformats.org/officeDocument/2006/relationships" r:embed="rId1"/>
            <a:srcRect/>
            <a:stretch>
              <a:fillRect/>
            </a:stretch>
          </xdr:blipFill>
          <xdr:spPr bwMode="auto">
            <a:xfrm>
              <a:off x="10814538" y="1487364"/>
              <a:ext cx="762001" cy="79863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16</xdr:col>
      <xdr:colOff>90921</xdr:colOff>
      <xdr:row>0</xdr:row>
      <xdr:rowOff>0</xdr:rowOff>
    </xdr:from>
    <xdr:to>
      <xdr:col>24</xdr:col>
      <xdr:colOff>90921</xdr:colOff>
      <xdr:row>16</xdr:row>
      <xdr:rowOff>86591</xdr:rowOff>
    </xdr:to>
    <xdr:sp macro="" textlink="">
      <xdr:nvSpPr>
        <xdr:cNvPr id="4" name="四角形吹き出し 3">
          <a:extLst>
            <a:ext uri="{FF2B5EF4-FFF2-40B4-BE49-F238E27FC236}">
              <a16:creationId xmlns:a16="http://schemas.microsoft.com/office/drawing/2014/main" id="{00000000-0008-0000-0100-000004000000}"/>
            </a:ext>
          </a:extLst>
        </xdr:cNvPr>
        <xdr:cNvSpPr/>
      </xdr:nvSpPr>
      <xdr:spPr>
        <a:xfrm>
          <a:off x="6853671" y="0"/>
          <a:ext cx="2078182" cy="3238500"/>
        </a:xfrm>
        <a:prstGeom prst="wedgeRectCallout">
          <a:avLst>
            <a:gd name="adj1" fmla="val -19352"/>
            <a:gd name="adj2" fmla="val 68597"/>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１，左の表に</a:t>
          </a:r>
          <a:r>
            <a:rPr kumimoji="1" lang="en-US" altLang="ja-JP" sz="1200">
              <a:solidFill>
                <a:schemeClr val="tx1"/>
              </a:solidFill>
              <a:latin typeface="UD デジタル 教科書体 N-R" panose="02020400000000000000" pitchFamily="17" charset="-128"/>
              <a:ea typeface="UD デジタル 教科書体 N-R" panose="02020400000000000000" pitchFamily="17" charset="-128"/>
            </a:rPr>
            <a:t>11</a:t>
          </a:r>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文字までの問題文を入れてください。</a:t>
          </a:r>
          <a:endParaRPr kumimoji="1" lang="en-US" altLang="ja-JP" sz="1200">
            <a:solidFill>
              <a:schemeClr val="tx1"/>
            </a:solidFill>
            <a:latin typeface="UD デジタル 教科書体 N-R" panose="02020400000000000000" pitchFamily="17" charset="-128"/>
            <a:ea typeface="UD デジタル 教科書体 N-R" panose="02020400000000000000" pitchFamily="17" charset="-128"/>
          </a:endParaRPr>
        </a:p>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２，上の漢字欄に覚えさせたい漢字（マスクで隠す漢字）を入れてください。</a:t>
          </a:r>
          <a:endParaRPr kumimoji="1" lang="en-US" altLang="ja-JP" sz="1200">
            <a:solidFill>
              <a:schemeClr val="tx1"/>
            </a:solidFill>
            <a:latin typeface="UD デジタル 教科書体 N-R" panose="02020400000000000000" pitchFamily="17" charset="-128"/>
            <a:ea typeface="UD デジタル 教科書体 N-R" panose="02020400000000000000" pitchFamily="17" charset="-128"/>
          </a:endParaRPr>
        </a:p>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３，問題文を入れるとその右側に問題文が一文字ずつ分かれて表示されます。その漢字にふり仮名を入れてください。</a:t>
          </a:r>
          <a:endParaRPr kumimoji="1" lang="en-US" altLang="ja-JP" sz="1200">
            <a:solidFill>
              <a:schemeClr val="tx1"/>
            </a:solidFill>
            <a:latin typeface="UD デジタル 教科書体 N-R" panose="02020400000000000000" pitchFamily="17" charset="-128"/>
            <a:ea typeface="UD デジタル 教科書体 N-R" panose="02020400000000000000" pitchFamily="17" charset="-128"/>
          </a:endParaRPr>
        </a:p>
        <a:p>
          <a:pPr algn="l"/>
          <a:r>
            <a:rPr kumimoji="1" lang="ja-JP" altLang="en-US" sz="1200">
              <a:solidFill>
                <a:schemeClr val="tx1"/>
              </a:solidFill>
              <a:latin typeface="UD デジタル 教科書体 N-R" panose="02020400000000000000" pitchFamily="17" charset="-128"/>
              <a:ea typeface="UD デジタル 教科書体 N-R" panose="02020400000000000000" pitchFamily="17" charset="-128"/>
            </a:rPr>
            <a:t>４，準備完了。「印刷シート」に行ってください。</a:t>
          </a:r>
        </a:p>
      </xdr:txBody>
    </xdr:sp>
    <xdr:clientData/>
  </xdr:twoCellAnchor>
  <xdr:oneCellAnchor>
    <xdr:from>
      <xdr:col>16</xdr:col>
      <xdr:colOff>247650</xdr:colOff>
      <xdr:row>19</xdr:row>
      <xdr:rowOff>155864</xdr:rowOff>
    </xdr:from>
    <xdr:ext cx="544343" cy="878568"/>
    <xdr:pic>
      <xdr:nvPicPr>
        <xdr:cNvPr id="5" name="Picture 3">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010400" y="3896591"/>
          <a:ext cx="544343" cy="8785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twoCellAnchor>
    <xdr:from>
      <xdr:col>3</xdr:col>
      <xdr:colOff>21000</xdr:colOff>
      <xdr:row>1</xdr:row>
      <xdr:rowOff>180976</xdr:rowOff>
    </xdr:from>
    <xdr:to>
      <xdr:col>6</xdr:col>
      <xdr:colOff>104775</xdr:colOff>
      <xdr:row>1</xdr:row>
      <xdr:rowOff>653176</xdr:rowOff>
    </xdr:to>
    <xdr:sp macro="" textlink="">
      <xdr:nvSpPr>
        <xdr:cNvPr id="3" name="円/楕円 2">
          <a:extLst>
            <a:ext uri="{FF2B5EF4-FFF2-40B4-BE49-F238E27FC236}">
              <a16:creationId xmlns:a16="http://schemas.microsoft.com/office/drawing/2014/main" id="{00000000-0008-0000-0200-000003000000}"/>
            </a:ext>
          </a:extLst>
        </xdr:cNvPr>
        <xdr:cNvSpPr/>
      </xdr:nvSpPr>
      <xdr:spPr>
        <a:xfrm>
          <a:off x="840150" y="981076"/>
          <a:ext cx="483825" cy="472200"/>
        </a:xfrm>
        <a:prstGeom prst="ellipse">
          <a:avLst/>
        </a:prstGeom>
        <a:solidFill>
          <a:schemeClr val="bg1"/>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123825</xdr:colOff>
      <xdr:row>2</xdr:row>
      <xdr:rowOff>266700</xdr:rowOff>
    </xdr:from>
    <xdr:to>
      <xdr:col>6</xdr:col>
      <xdr:colOff>11775</xdr:colOff>
      <xdr:row>2</xdr:row>
      <xdr:rowOff>554700</xdr:rowOff>
    </xdr:to>
    <xdr:sp macro="" textlink="">
      <xdr:nvSpPr>
        <xdr:cNvPr id="5" name="円/楕円 4">
          <a:extLst>
            <a:ext uri="{FF2B5EF4-FFF2-40B4-BE49-F238E27FC236}">
              <a16:creationId xmlns:a16="http://schemas.microsoft.com/office/drawing/2014/main" id="{00000000-0008-0000-0200-000005000000}"/>
            </a:ext>
          </a:extLst>
        </xdr:cNvPr>
        <xdr:cNvSpPr/>
      </xdr:nvSpPr>
      <xdr:spPr>
        <a:xfrm flipV="1">
          <a:off x="942975" y="1866900"/>
          <a:ext cx="288000" cy="288000"/>
        </a:xfrm>
        <a:prstGeom prst="ellipse">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kumimoji="1" lang="ja-JP" altLang="en-US" sz="1100"/>
        </a:p>
      </xdr:txBody>
    </xdr:sp>
    <xdr:clientData/>
  </xdr:twoCellAnchor>
  <xdr:twoCellAnchor>
    <xdr:from>
      <xdr:col>2</xdr:col>
      <xdr:colOff>0</xdr:colOff>
      <xdr:row>3</xdr:row>
      <xdr:rowOff>1</xdr:rowOff>
    </xdr:from>
    <xdr:to>
      <xdr:col>8</xdr:col>
      <xdr:colOff>0</xdr:colOff>
      <xdr:row>4</xdr:row>
      <xdr:rowOff>0</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685800" y="1600201"/>
          <a:ext cx="1200150" cy="8001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19050</xdr:colOff>
      <xdr:row>0</xdr:row>
      <xdr:rowOff>19049</xdr:rowOff>
    </xdr:from>
    <xdr:to>
      <xdr:col>7</xdr:col>
      <xdr:colOff>114300</xdr:colOff>
      <xdr:row>0</xdr:row>
      <xdr:rowOff>771524</xdr:rowOff>
    </xdr:to>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1390650" y="19049"/>
          <a:ext cx="762000" cy="7524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4400">
              <a:solidFill>
                <a:schemeClr val="tx1"/>
              </a:solidFill>
              <a:latin typeface="UD デジタル 教科書体 N-R" panose="02020400000000000000" pitchFamily="17" charset="-128"/>
              <a:ea typeface="UD デジタル 教科書体 N-R" panose="02020400000000000000" pitchFamily="17" charset="-128"/>
            </a:rPr>
            <a:t>？</a:t>
          </a:r>
        </a:p>
      </xdr:txBody>
    </xdr:sp>
    <xdr:clientData/>
  </xdr:twoCellAnchor>
  <xdr:twoCellAnchor>
    <xdr:from>
      <xdr:col>2</xdr:col>
      <xdr:colOff>0</xdr:colOff>
      <xdr:row>0</xdr:row>
      <xdr:rowOff>0</xdr:rowOff>
    </xdr:from>
    <xdr:to>
      <xdr:col>8</xdr:col>
      <xdr:colOff>0</xdr:colOff>
      <xdr:row>1</xdr:row>
      <xdr:rowOff>0</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685800" y="0"/>
          <a:ext cx="1200150" cy="8001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xdr:col>
      <xdr:colOff>19049</xdr:colOff>
      <xdr:row>4</xdr:row>
      <xdr:rowOff>19050</xdr:rowOff>
    </xdr:from>
    <xdr:to>
      <xdr:col>8</xdr:col>
      <xdr:colOff>0</xdr:colOff>
      <xdr:row>5</xdr:row>
      <xdr:rowOff>3016</xdr:rowOff>
    </xdr:to>
    <xdr:pic>
      <xdr:nvPicPr>
        <xdr:cNvPr id="7" name="図 6">
          <a:extLst>
            <a:ext uri="{FF2B5EF4-FFF2-40B4-BE49-F238E27FC236}">
              <a16:creationId xmlns:a16="http://schemas.microsoft.com/office/drawing/2014/main" id="{00000000-0008-0000-0200-00000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90649" y="3219450"/>
          <a:ext cx="762001" cy="7840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133349</xdr:colOff>
      <xdr:row>5</xdr:row>
      <xdr:rowOff>142875</xdr:rowOff>
    </xdr:from>
    <xdr:to>
      <xdr:col>7</xdr:col>
      <xdr:colOff>21678</xdr:colOff>
      <xdr:row>5</xdr:row>
      <xdr:rowOff>617702</xdr:rowOff>
    </xdr:to>
    <xdr:pic>
      <xdr:nvPicPr>
        <xdr:cNvPr id="11" name="図 10">
          <a:extLst>
            <a:ext uri="{FF2B5EF4-FFF2-40B4-BE49-F238E27FC236}">
              <a16:creationId xmlns:a16="http://schemas.microsoft.com/office/drawing/2014/main" id="{00000000-0008-0000-0200-00000B000000}"/>
            </a:ext>
          </a:extLst>
        </xdr:cNvPr>
        <xdr:cNvPicPr>
          <a:picLocks noChangeAspect="1" noChangeArrowheads="1"/>
        </xdr:cNvPicPr>
      </xdr:nvPicPr>
      <xdr:blipFill>
        <a:blip xmlns:r="http://schemas.openxmlformats.org/officeDocument/2006/relationships" r:embed="rId2" cstate="print">
          <a:clrChange>
            <a:clrFrom>
              <a:srgbClr val="B5E61D"/>
            </a:clrFrom>
            <a:clrTo>
              <a:srgbClr val="B5E61D">
                <a:alpha val="0"/>
              </a:srgbClr>
            </a:clrTo>
          </a:clrChange>
          <a:extLst>
            <a:ext uri="{28A0092B-C50C-407E-A947-70E740481C1C}">
              <a14:useLocalDpi xmlns:a14="http://schemas.microsoft.com/office/drawing/2010/main" val="0"/>
            </a:ext>
          </a:extLst>
        </a:blip>
        <a:srcRect/>
        <a:stretch>
          <a:fillRect/>
        </a:stretch>
      </xdr:blipFill>
      <xdr:spPr bwMode="auto">
        <a:xfrm>
          <a:off x="1504949" y="4143375"/>
          <a:ext cx="555079" cy="4748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95250</xdr:colOff>
      <xdr:row>6</xdr:row>
      <xdr:rowOff>238125</xdr:rowOff>
    </xdr:from>
    <xdr:to>
      <xdr:col>6</xdr:col>
      <xdr:colOff>30789</xdr:colOff>
      <xdr:row>6</xdr:row>
      <xdr:rowOff>527685</xdr:rowOff>
    </xdr:to>
    <xdr:pic>
      <xdr:nvPicPr>
        <xdr:cNvPr id="12" name="図 11">
          <a:extLst>
            <a:ext uri="{FF2B5EF4-FFF2-40B4-BE49-F238E27FC236}">
              <a16:creationId xmlns:a16="http://schemas.microsoft.com/office/drawing/2014/main" id="{00000000-0008-0000-0200-00000C000000}"/>
            </a:ext>
          </a:extLst>
        </xdr:cNvPr>
        <xdr:cNvPicPr>
          <a:picLocks noChangeAspect="1" noChangeArrowheads="1"/>
        </xdr:cNvPicPr>
      </xdr:nvPicPr>
      <xdr:blipFill>
        <a:blip xmlns:r="http://schemas.openxmlformats.org/officeDocument/2006/relationships" r:embed="rId3" cstate="print">
          <a:clrChange>
            <a:clrFrom>
              <a:srgbClr val="FFC90E"/>
            </a:clrFrom>
            <a:clrTo>
              <a:srgbClr val="FFC90E">
                <a:alpha val="0"/>
              </a:srgbClr>
            </a:clrTo>
          </a:clrChange>
          <a:extLst>
            <a:ext uri="{28A0092B-C50C-407E-A947-70E740481C1C}">
              <a14:useLocalDpi xmlns:a14="http://schemas.microsoft.com/office/drawing/2010/main" val="0"/>
            </a:ext>
          </a:extLst>
        </a:blip>
        <a:srcRect/>
        <a:stretch>
          <a:fillRect/>
        </a:stretch>
      </xdr:blipFill>
      <xdr:spPr bwMode="auto">
        <a:xfrm>
          <a:off x="1600200" y="5038725"/>
          <a:ext cx="335589" cy="2895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Y58"/>
  <sheetViews>
    <sheetView tabSelected="1" zoomScale="70" zoomScaleNormal="70" workbookViewId="0">
      <selection activeCell="A2" sqref="A2:M2"/>
    </sheetView>
  </sheetViews>
  <sheetFormatPr defaultColWidth="9" defaultRowHeight="14.25" x14ac:dyDescent="0.25"/>
  <cols>
    <col min="1" max="5" width="1.73046875" style="1" customWidth="1"/>
    <col min="6" max="9" width="1.59765625" style="1" customWidth="1"/>
    <col min="10" max="14" width="1.73046875" style="1" customWidth="1"/>
    <col min="15" max="18" width="1.59765625" style="1" customWidth="1"/>
    <col min="19" max="23" width="1.73046875" style="1" customWidth="1"/>
    <col min="24" max="27" width="1.59765625" style="1" customWidth="1"/>
    <col min="28" max="32" width="1.73046875" style="1" customWidth="1"/>
    <col min="33" max="36" width="1.59765625" style="1" customWidth="1"/>
    <col min="37" max="41" width="1.73046875" style="1" customWidth="1"/>
    <col min="42" max="45" width="1.59765625" style="1" customWidth="1"/>
    <col min="46" max="50" width="1.73046875" style="1" customWidth="1"/>
    <col min="51" max="54" width="1.59765625" style="1" customWidth="1"/>
    <col min="55" max="59" width="1.73046875" style="1" customWidth="1"/>
    <col min="60" max="63" width="1.59765625" style="1" customWidth="1"/>
    <col min="64" max="68" width="1.73046875" style="1" customWidth="1"/>
    <col min="69" max="72" width="1.59765625" style="1" customWidth="1"/>
    <col min="73" max="77" width="1.73046875" style="1" customWidth="1"/>
    <col min="78" max="81" width="1.59765625" style="1" customWidth="1"/>
    <col min="82" max="86" width="1.73046875" style="1" customWidth="1"/>
    <col min="87" max="90" width="1.59765625" style="1" customWidth="1"/>
    <col min="91" max="191" width="1.73046875" style="1" customWidth="1"/>
    <col min="192" max="16384" width="9" style="1"/>
  </cols>
  <sheetData>
    <row r="1" spans="1:181" ht="46.5" x14ac:dyDescent="0.25">
      <c r="A1" s="53" t="s">
        <v>0</v>
      </c>
      <c r="B1" s="43"/>
      <c r="C1" s="43"/>
      <c r="D1" s="43"/>
      <c r="E1" s="43"/>
      <c r="F1" s="43"/>
      <c r="G1" s="43"/>
      <c r="H1" s="43"/>
      <c r="I1" s="43"/>
      <c r="J1" s="43"/>
      <c r="K1" s="44"/>
      <c r="L1" s="44"/>
      <c r="M1" s="44"/>
      <c r="N1" s="42" t="s">
        <v>1</v>
      </c>
      <c r="O1" s="43"/>
      <c r="P1" s="43"/>
      <c r="Q1" s="43"/>
      <c r="R1" s="43"/>
      <c r="S1" s="43"/>
      <c r="T1" s="43"/>
      <c r="U1" s="43"/>
      <c r="V1" s="43"/>
      <c r="W1" s="43"/>
      <c r="X1" s="44"/>
      <c r="Y1" s="44"/>
      <c r="Z1" s="44"/>
      <c r="AA1" s="42" t="s">
        <v>2</v>
      </c>
      <c r="AB1" s="43"/>
      <c r="AC1" s="43"/>
      <c r="AD1" s="43"/>
      <c r="AE1" s="43"/>
      <c r="AF1" s="43"/>
      <c r="AG1" s="43"/>
      <c r="AH1" s="43"/>
      <c r="AI1" s="43"/>
      <c r="AJ1" s="43"/>
      <c r="AK1" s="44"/>
      <c r="AL1" s="44"/>
      <c r="AM1" s="44"/>
      <c r="AN1" s="42" t="s">
        <v>3</v>
      </c>
      <c r="AO1" s="43"/>
      <c r="AP1" s="43"/>
      <c r="AQ1" s="43"/>
      <c r="AR1" s="43"/>
      <c r="AS1" s="43"/>
      <c r="AT1" s="43"/>
      <c r="AU1" s="43"/>
      <c r="AV1" s="43"/>
      <c r="AW1" s="43"/>
      <c r="AX1" s="44"/>
      <c r="AY1" s="44"/>
      <c r="AZ1" s="48"/>
      <c r="ED1" s="42" t="s">
        <v>4</v>
      </c>
      <c r="EE1" s="43"/>
      <c r="EF1" s="43"/>
      <c r="EG1" s="43"/>
      <c r="EH1" s="43"/>
      <c r="EI1" s="43"/>
      <c r="EJ1" s="43"/>
      <c r="EK1" s="43"/>
      <c r="EL1" s="43"/>
      <c r="EM1" s="43"/>
      <c r="EN1" s="44"/>
      <c r="EO1" s="44"/>
      <c r="EP1" s="44"/>
      <c r="EQ1" s="31" t="str">
        <f>VLOOKUP(A2,mask,2,FALSE)</f>
        <v>fullun</v>
      </c>
      <c r="ER1" s="32"/>
      <c r="ES1" s="32"/>
      <c r="ET1" s="32"/>
      <c r="EU1" s="32"/>
      <c r="EV1" s="32"/>
      <c r="EW1" s="32"/>
      <c r="EX1" s="32"/>
      <c r="EY1" s="32"/>
    </row>
    <row r="2" spans="1:181" ht="46.9" thickBot="1" x14ac:dyDescent="0.3">
      <c r="A2" s="54" t="s">
        <v>93</v>
      </c>
      <c r="B2" s="55"/>
      <c r="C2" s="55"/>
      <c r="D2" s="55"/>
      <c r="E2" s="55"/>
      <c r="F2" s="55"/>
      <c r="G2" s="55"/>
      <c r="H2" s="55"/>
      <c r="I2" s="55"/>
      <c r="J2" s="55"/>
      <c r="K2" s="55"/>
      <c r="L2" s="55"/>
      <c r="M2" s="56"/>
      <c r="N2" s="49" t="s">
        <v>5</v>
      </c>
      <c r="O2" s="50"/>
      <c r="P2" s="50"/>
      <c r="Q2" s="50"/>
      <c r="R2" s="50"/>
      <c r="S2" s="50"/>
      <c r="T2" s="50"/>
      <c r="U2" s="50"/>
      <c r="V2" s="50"/>
      <c r="W2" s="51"/>
      <c r="X2" s="51"/>
      <c r="Y2" s="51"/>
      <c r="Z2" s="51"/>
      <c r="AA2" s="49" t="s">
        <v>6</v>
      </c>
      <c r="AB2" s="50"/>
      <c r="AC2" s="50"/>
      <c r="AD2" s="50"/>
      <c r="AE2" s="50"/>
      <c r="AF2" s="50"/>
      <c r="AG2" s="50"/>
      <c r="AH2" s="50"/>
      <c r="AI2" s="50"/>
      <c r="AJ2" s="51"/>
      <c r="AK2" s="51"/>
      <c r="AL2" s="51"/>
      <c r="AM2" s="51"/>
      <c r="AN2" s="49" t="s">
        <v>7</v>
      </c>
      <c r="AO2" s="50"/>
      <c r="AP2" s="50"/>
      <c r="AQ2" s="50"/>
      <c r="AR2" s="50"/>
      <c r="AS2" s="50"/>
      <c r="AT2" s="50"/>
      <c r="AU2" s="50"/>
      <c r="AV2" s="50"/>
      <c r="AW2" s="51"/>
      <c r="AX2" s="51"/>
      <c r="AY2" s="51"/>
      <c r="AZ2" s="52"/>
      <c r="ED2" s="45" t="s">
        <v>8</v>
      </c>
      <c r="EE2" s="46"/>
      <c r="EF2" s="46"/>
      <c r="EG2" s="46"/>
      <c r="EH2" s="46"/>
      <c r="EI2" s="46"/>
      <c r="EJ2" s="46"/>
      <c r="EK2" s="46"/>
      <c r="EL2" s="46"/>
      <c r="EM2" s="46"/>
      <c r="EN2" s="46"/>
      <c r="EO2" s="46"/>
      <c r="EP2" s="47"/>
    </row>
    <row r="3" spans="1:181" ht="23.25" customHeight="1" x14ac:dyDescent="0.25"/>
    <row r="4" spans="1:181" ht="63" customHeight="1" thickBot="1" x14ac:dyDescent="0.3">
      <c r="A4" s="33" t="str">
        <f>問題文入力シート!B2</f>
        <v>裁</v>
      </c>
      <c r="B4" s="34"/>
      <c r="C4" s="34"/>
      <c r="D4" s="34"/>
      <c r="E4" s="34"/>
      <c r="F4" s="34"/>
      <c r="G4" s="33" t="str">
        <f>問題文入力シート!C2</f>
        <v>治</v>
      </c>
      <c r="H4" s="34"/>
      <c r="I4" s="34"/>
      <c r="J4" s="34"/>
      <c r="K4" s="34"/>
      <c r="L4" s="34"/>
      <c r="M4" s="33" t="str">
        <f>問題文入力シート!D2</f>
        <v>正</v>
      </c>
      <c r="N4" s="34"/>
      <c r="O4" s="34"/>
      <c r="P4" s="34"/>
      <c r="Q4" s="34"/>
      <c r="R4" s="34"/>
      <c r="S4" s="33" t="str">
        <f>問題文入力シート!E2</f>
        <v>癒</v>
      </c>
      <c r="T4" s="34"/>
      <c r="U4" s="34"/>
      <c r="V4" s="34"/>
      <c r="W4" s="34"/>
      <c r="X4" s="34"/>
      <c r="Y4" s="33" t="str">
        <f>問題文入力シート!F2</f>
        <v>並</v>
      </c>
      <c r="Z4" s="34"/>
      <c r="AA4" s="34"/>
      <c r="AB4" s="34"/>
      <c r="AC4" s="34"/>
      <c r="AD4" s="34"/>
      <c r="AE4" s="33" t="str">
        <f>問題文入力シート!G2</f>
        <v>頭</v>
      </c>
      <c r="AF4" s="34"/>
      <c r="AG4" s="34"/>
      <c r="AH4" s="34"/>
      <c r="AI4" s="34"/>
      <c r="AJ4" s="34"/>
      <c r="AK4" s="33" t="str">
        <f>問題文入力シート!H2</f>
        <v>列</v>
      </c>
      <c r="AL4" s="34"/>
      <c r="AM4" s="34"/>
      <c r="AN4" s="34"/>
      <c r="AO4" s="34"/>
      <c r="AP4" s="34"/>
      <c r="AQ4" s="33" t="str">
        <f>問題文入力シート!I2</f>
        <v>仲</v>
      </c>
      <c r="AR4" s="34"/>
      <c r="AS4" s="34"/>
      <c r="AT4" s="34"/>
      <c r="AU4" s="34"/>
      <c r="AV4" s="34"/>
      <c r="AW4" s="33" t="str">
        <f>問題文入力シート!J2</f>
        <v>渋</v>
      </c>
      <c r="AX4" s="34"/>
      <c r="AY4" s="34"/>
      <c r="AZ4" s="34"/>
      <c r="BA4" s="34"/>
      <c r="BB4" s="34"/>
      <c r="BC4" s="33" t="str">
        <f>問題文入力シート!K2</f>
        <v>除</v>
      </c>
      <c r="BD4" s="34"/>
      <c r="BE4" s="34"/>
      <c r="BF4" s="34"/>
      <c r="BG4" s="34"/>
      <c r="BH4" s="34"/>
      <c r="BI4" s="33" t="str">
        <f>問題文入力シート!L2</f>
        <v>矯</v>
      </c>
      <c r="BJ4" s="34"/>
      <c r="BK4" s="34"/>
      <c r="BL4" s="34"/>
      <c r="BM4" s="34"/>
      <c r="BN4" s="34"/>
      <c r="BO4" s="33" t="str">
        <f>問題文入力シート!M2</f>
        <v>掃</v>
      </c>
      <c r="BP4" s="34"/>
      <c r="BQ4" s="34"/>
      <c r="BR4" s="34"/>
      <c r="BS4" s="34"/>
      <c r="BT4" s="34"/>
      <c r="BU4" s="33" t="str">
        <f>問題文入力シート!N2</f>
        <v>銭</v>
      </c>
      <c r="BV4" s="34"/>
      <c r="BW4" s="34"/>
      <c r="BX4" s="34"/>
      <c r="BY4" s="34"/>
      <c r="BZ4" s="34"/>
      <c r="CA4" s="33" t="str">
        <f>問題文入力シート!O2</f>
        <v>巾</v>
      </c>
      <c r="CB4" s="34"/>
      <c r="CC4" s="34"/>
      <c r="CD4" s="34"/>
      <c r="CE4" s="34"/>
      <c r="CF4" s="34"/>
      <c r="CG4" s="33" t="str">
        <f>問題文入力シート!P2</f>
        <v>小</v>
      </c>
      <c r="CH4" s="34"/>
      <c r="CI4" s="34"/>
      <c r="CJ4" s="34"/>
      <c r="CK4" s="34"/>
      <c r="CL4" s="35"/>
      <c r="CM4" s="74" t="s">
        <v>9</v>
      </c>
      <c r="CN4" s="75"/>
      <c r="CO4" s="75"/>
      <c r="CP4" s="75"/>
      <c r="CQ4" s="75"/>
      <c r="CR4" s="76"/>
      <c r="EE4" s="3"/>
      <c r="EY4" s="3"/>
      <c r="FS4" s="3"/>
    </row>
    <row r="5" spans="1:181" ht="13.05" customHeight="1" thickBot="1" x14ac:dyDescent="0.3">
      <c r="A5" s="25" t="str">
        <f ca="1">VLOOKUP(8,list,14,FALSE)</f>
        <v>た</v>
      </c>
      <c r="B5" s="26"/>
      <c r="C5" s="26"/>
      <c r="D5" s="26"/>
      <c r="E5" s="27"/>
      <c r="F5" s="39" t="str">
        <f ca="1">IF($AA$2="入れる",VLOOKUP(8,list,3,FALSE),"")</f>
        <v/>
      </c>
      <c r="G5" s="40"/>
      <c r="H5" s="40"/>
      <c r="I5" s="41"/>
      <c r="J5" s="25" t="str">
        <f ca="1">VLOOKUP(7,list,14,FALSE)</f>
        <v>頭</v>
      </c>
      <c r="K5" s="26"/>
      <c r="L5" s="26"/>
      <c r="M5" s="26"/>
      <c r="N5" s="27"/>
      <c r="O5" s="39" t="str">
        <f ca="1">IF($AA$2="入れる",VLOOKUP(7,list,3,FALSE),"")</f>
        <v>ず</v>
      </c>
      <c r="P5" s="40"/>
      <c r="Q5" s="40"/>
      <c r="R5" s="41"/>
      <c r="S5" s="25" t="str">
        <f ca="1">VLOOKUP(6,list,14,FALSE)</f>
        <v>治</v>
      </c>
      <c r="T5" s="26"/>
      <c r="U5" s="26"/>
      <c r="V5" s="26"/>
      <c r="W5" s="27"/>
      <c r="X5" s="39" t="str">
        <f ca="1">IF($AA$2="入れる",VLOOKUP(6,list,3,FALSE),"")</f>
        <v>ち</v>
      </c>
      <c r="Y5" s="40"/>
      <c r="Z5" s="40"/>
      <c r="AA5" s="41"/>
      <c r="AB5" s="25" t="str">
        <f ca="1">VLOOKUP(5,list,14,FALSE)</f>
        <v>並</v>
      </c>
      <c r="AC5" s="26"/>
      <c r="AD5" s="26"/>
      <c r="AE5" s="26"/>
      <c r="AF5" s="27"/>
      <c r="AG5" s="39" t="str">
        <f ca="1">IF($AA$2="入れる",VLOOKUP(5,list,3,FALSE),"")</f>
        <v>へい</v>
      </c>
      <c r="AH5" s="40"/>
      <c r="AI5" s="40"/>
      <c r="AJ5" s="41"/>
      <c r="AK5" s="25" t="str">
        <f ca="1">VLOOKUP(4,list,14,FALSE)</f>
        <v>渋</v>
      </c>
      <c r="AL5" s="26"/>
      <c r="AM5" s="26"/>
      <c r="AN5" s="26"/>
      <c r="AO5" s="27"/>
      <c r="AP5" s="39" t="str">
        <f ca="1">IF($AA$2="入れる",VLOOKUP(4,list,3,FALSE),"")</f>
        <v>じゅう</v>
      </c>
      <c r="AQ5" s="40"/>
      <c r="AR5" s="40"/>
      <c r="AS5" s="41"/>
      <c r="AT5" s="25" t="str">
        <f ca="1">VLOOKUP(3,list,14,FALSE)</f>
        <v>歯</v>
      </c>
      <c r="AU5" s="26"/>
      <c r="AV5" s="26"/>
      <c r="AW5" s="26"/>
      <c r="AX5" s="27"/>
      <c r="AY5" s="39" t="str">
        <f ca="1">IF($AA$2="入れる",VLOOKUP(3,list,3,FALSE),"")</f>
        <v>は</v>
      </c>
      <c r="AZ5" s="40"/>
      <c r="BA5" s="40"/>
      <c r="BB5" s="41"/>
      <c r="BC5" s="25" t="str">
        <f ca="1">VLOOKUP(2,list,14,FALSE)</f>
        <v>け</v>
      </c>
      <c r="BD5" s="26"/>
      <c r="BE5" s="26"/>
      <c r="BF5" s="26"/>
      <c r="BG5" s="27"/>
      <c r="BH5" s="39" t="str">
        <f ca="1">IF($AA$2="入れる",VLOOKUP(2,list,3,FALSE),"")</f>
        <v/>
      </c>
      <c r="BI5" s="40"/>
      <c r="BJ5" s="40"/>
      <c r="BK5" s="40"/>
      <c r="BL5" s="25" t="str">
        <f ca="1">VLOOKUP(1,list,14,FALSE)</f>
        <v>無</v>
      </c>
      <c r="BM5" s="26"/>
      <c r="BN5" s="26"/>
      <c r="BO5" s="26"/>
      <c r="BP5" s="27"/>
      <c r="BQ5" s="40" t="str">
        <f ca="1">IF($AA$2="入れる",VLOOKUP(1,list,3,FALSE),"")</f>
        <v>む</v>
      </c>
      <c r="BR5" s="40"/>
      <c r="BS5" s="40"/>
      <c r="BT5" s="41"/>
      <c r="BU5" s="86" t="str">
        <f ca="1">VLOOKUP(5,yomi,2,FALSE)</f>
        <v>除外</v>
      </c>
      <c r="BV5" s="87"/>
      <c r="BW5" s="87"/>
      <c r="BX5" s="90"/>
      <c r="BY5" s="87"/>
      <c r="BZ5" s="87"/>
      <c r="CA5" s="87"/>
      <c r="CB5" s="87"/>
      <c r="CC5" s="87"/>
      <c r="CD5" s="86" t="str">
        <f ca="1">VLOOKUP(1,yomi,2,FALSE)</f>
        <v>身銭を切る</v>
      </c>
      <c r="CE5" s="87"/>
      <c r="CF5" s="87"/>
      <c r="CG5" s="90"/>
      <c r="CH5" s="87"/>
      <c r="CI5" s="87"/>
      <c r="CJ5" s="87"/>
      <c r="CK5" s="87"/>
      <c r="CL5" s="87"/>
      <c r="CM5" s="77"/>
      <c r="CN5" s="78"/>
      <c r="CO5" s="78"/>
      <c r="CP5" s="78"/>
      <c r="CQ5" s="78"/>
      <c r="CR5" s="79"/>
      <c r="FR5" s="2"/>
      <c r="FS5" s="2"/>
      <c r="FT5" s="2"/>
      <c r="FU5" s="2"/>
      <c r="FV5" s="2"/>
      <c r="FW5" s="2"/>
      <c r="FX5" s="2"/>
      <c r="FY5" s="2"/>
    </row>
    <row r="6" spans="1:181" ht="13.05" customHeight="1" thickBot="1" x14ac:dyDescent="0.3">
      <c r="A6" s="28"/>
      <c r="B6" s="29"/>
      <c r="C6" s="29"/>
      <c r="D6" s="29"/>
      <c r="E6" s="30"/>
      <c r="F6" s="37"/>
      <c r="G6" s="23"/>
      <c r="H6" s="23"/>
      <c r="I6" s="24"/>
      <c r="J6" s="28"/>
      <c r="K6" s="29"/>
      <c r="L6" s="29"/>
      <c r="M6" s="29"/>
      <c r="N6" s="30"/>
      <c r="O6" s="37"/>
      <c r="P6" s="23"/>
      <c r="Q6" s="23"/>
      <c r="R6" s="24"/>
      <c r="S6" s="28"/>
      <c r="T6" s="29"/>
      <c r="U6" s="29"/>
      <c r="V6" s="29"/>
      <c r="W6" s="30"/>
      <c r="X6" s="37"/>
      <c r="Y6" s="23"/>
      <c r="Z6" s="23"/>
      <c r="AA6" s="24"/>
      <c r="AB6" s="28"/>
      <c r="AC6" s="29"/>
      <c r="AD6" s="29"/>
      <c r="AE6" s="29"/>
      <c r="AF6" s="30"/>
      <c r="AG6" s="37"/>
      <c r="AH6" s="23"/>
      <c r="AI6" s="23"/>
      <c r="AJ6" s="24"/>
      <c r="AK6" s="28"/>
      <c r="AL6" s="29"/>
      <c r="AM6" s="29"/>
      <c r="AN6" s="29"/>
      <c r="AO6" s="30"/>
      <c r="AP6" s="37"/>
      <c r="AQ6" s="23"/>
      <c r="AR6" s="23"/>
      <c r="AS6" s="24"/>
      <c r="AT6" s="28"/>
      <c r="AU6" s="29"/>
      <c r="AV6" s="29"/>
      <c r="AW6" s="29"/>
      <c r="AX6" s="30"/>
      <c r="AY6" s="37"/>
      <c r="AZ6" s="23"/>
      <c r="BA6" s="23"/>
      <c r="BB6" s="24"/>
      <c r="BC6" s="28"/>
      <c r="BD6" s="29"/>
      <c r="BE6" s="29"/>
      <c r="BF6" s="29"/>
      <c r="BG6" s="30"/>
      <c r="BH6" s="37"/>
      <c r="BI6" s="23"/>
      <c r="BJ6" s="23"/>
      <c r="BK6" s="23"/>
      <c r="BL6" s="28"/>
      <c r="BM6" s="29"/>
      <c r="BN6" s="29"/>
      <c r="BO6" s="29"/>
      <c r="BP6" s="30"/>
      <c r="BQ6" s="23"/>
      <c r="BR6" s="23"/>
      <c r="BS6" s="23"/>
      <c r="BT6" s="24"/>
      <c r="BU6" s="88"/>
      <c r="BV6" s="89"/>
      <c r="BW6" s="89"/>
      <c r="BX6" s="89"/>
      <c r="BY6" s="89"/>
      <c r="BZ6" s="89"/>
      <c r="CA6" s="89"/>
      <c r="CB6" s="89"/>
      <c r="CC6" s="89"/>
      <c r="CD6" s="88"/>
      <c r="CE6" s="89"/>
      <c r="CF6" s="89"/>
      <c r="CG6" s="89"/>
      <c r="CH6" s="89"/>
      <c r="CI6" s="89"/>
      <c r="CJ6" s="89"/>
      <c r="CK6" s="89"/>
      <c r="CL6" s="89"/>
      <c r="CM6" s="77"/>
      <c r="CN6" s="78"/>
      <c r="CO6" s="78"/>
      <c r="CP6" s="78"/>
      <c r="CQ6" s="78"/>
      <c r="CR6" s="79"/>
      <c r="FR6" s="2"/>
      <c r="FS6" s="2"/>
      <c r="FT6" s="2"/>
      <c r="FU6" s="2"/>
      <c r="FV6" s="2"/>
      <c r="FW6" s="2"/>
      <c r="FX6" s="2"/>
      <c r="FY6" s="2"/>
    </row>
    <row r="7" spans="1:181" ht="13.05" customHeight="1" thickBot="1" x14ac:dyDescent="0.3">
      <c r="A7" s="28"/>
      <c r="B7" s="29"/>
      <c r="C7" s="29"/>
      <c r="D7" s="29"/>
      <c r="E7" s="30"/>
      <c r="F7" s="37"/>
      <c r="G7" s="23"/>
      <c r="H7" s="23"/>
      <c r="I7" s="24"/>
      <c r="J7" s="28"/>
      <c r="K7" s="29"/>
      <c r="L7" s="29"/>
      <c r="M7" s="29"/>
      <c r="N7" s="30"/>
      <c r="O7" s="37"/>
      <c r="P7" s="23"/>
      <c r="Q7" s="23"/>
      <c r="R7" s="24"/>
      <c r="S7" s="28"/>
      <c r="T7" s="29"/>
      <c r="U7" s="29"/>
      <c r="V7" s="29"/>
      <c r="W7" s="30"/>
      <c r="X7" s="37"/>
      <c r="Y7" s="23"/>
      <c r="Z7" s="23"/>
      <c r="AA7" s="24"/>
      <c r="AB7" s="28"/>
      <c r="AC7" s="29"/>
      <c r="AD7" s="29"/>
      <c r="AE7" s="29"/>
      <c r="AF7" s="30"/>
      <c r="AG7" s="37"/>
      <c r="AH7" s="23"/>
      <c r="AI7" s="23"/>
      <c r="AJ7" s="24"/>
      <c r="AK7" s="28"/>
      <c r="AL7" s="29"/>
      <c r="AM7" s="29"/>
      <c r="AN7" s="29"/>
      <c r="AO7" s="30"/>
      <c r="AP7" s="37"/>
      <c r="AQ7" s="23"/>
      <c r="AR7" s="23"/>
      <c r="AS7" s="24"/>
      <c r="AT7" s="28"/>
      <c r="AU7" s="29"/>
      <c r="AV7" s="29"/>
      <c r="AW7" s="29"/>
      <c r="AX7" s="30"/>
      <c r="AY7" s="37"/>
      <c r="AZ7" s="23"/>
      <c r="BA7" s="23"/>
      <c r="BB7" s="24"/>
      <c r="BC7" s="28"/>
      <c r="BD7" s="29"/>
      <c r="BE7" s="29"/>
      <c r="BF7" s="29"/>
      <c r="BG7" s="30"/>
      <c r="BH7" s="37"/>
      <c r="BI7" s="23"/>
      <c r="BJ7" s="23"/>
      <c r="BK7" s="23"/>
      <c r="BL7" s="28"/>
      <c r="BM7" s="29"/>
      <c r="BN7" s="29"/>
      <c r="BO7" s="29"/>
      <c r="BP7" s="30"/>
      <c r="BQ7" s="23"/>
      <c r="BR7" s="23"/>
      <c r="BS7" s="23"/>
      <c r="BT7" s="24"/>
      <c r="BU7" s="88"/>
      <c r="BV7" s="89"/>
      <c r="BW7" s="89"/>
      <c r="BX7" s="89"/>
      <c r="BY7" s="89"/>
      <c r="BZ7" s="89"/>
      <c r="CA7" s="89"/>
      <c r="CB7" s="89"/>
      <c r="CC7" s="89"/>
      <c r="CD7" s="88"/>
      <c r="CE7" s="89"/>
      <c r="CF7" s="89"/>
      <c r="CG7" s="89"/>
      <c r="CH7" s="89"/>
      <c r="CI7" s="89"/>
      <c r="CJ7" s="89"/>
      <c r="CK7" s="89"/>
      <c r="CL7" s="89"/>
      <c r="CM7" s="77"/>
      <c r="CN7" s="78"/>
      <c r="CO7" s="78"/>
      <c r="CP7" s="78"/>
      <c r="CQ7" s="78"/>
      <c r="CR7" s="79"/>
      <c r="FR7" s="2"/>
      <c r="FS7" s="2"/>
      <c r="FT7" s="2"/>
      <c r="FU7" s="2"/>
      <c r="FV7" s="2"/>
      <c r="FW7" s="2"/>
      <c r="FX7" s="2"/>
      <c r="FY7" s="2"/>
    </row>
    <row r="8" spans="1:181" ht="13.05" customHeight="1" thickBot="1" x14ac:dyDescent="0.3">
      <c r="A8" s="28"/>
      <c r="B8" s="29"/>
      <c r="C8" s="29"/>
      <c r="D8" s="29"/>
      <c r="E8" s="30"/>
      <c r="F8" s="37"/>
      <c r="G8" s="23"/>
      <c r="H8" s="23"/>
      <c r="I8" s="24"/>
      <c r="J8" s="28"/>
      <c r="K8" s="29"/>
      <c r="L8" s="29"/>
      <c r="M8" s="29"/>
      <c r="N8" s="30"/>
      <c r="O8" s="37"/>
      <c r="P8" s="23"/>
      <c r="Q8" s="23"/>
      <c r="R8" s="24"/>
      <c r="S8" s="28"/>
      <c r="T8" s="29"/>
      <c r="U8" s="29"/>
      <c r="V8" s="29"/>
      <c r="W8" s="30"/>
      <c r="X8" s="37"/>
      <c r="Y8" s="23"/>
      <c r="Z8" s="23"/>
      <c r="AA8" s="24"/>
      <c r="AB8" s="28"/>
      <c r="AC8" s="29"/>
      <c r="AD8" s="29"/>
      <c r="AE8" s="29"/>
      <c r="AF8" s="30"/>
      <c r="AG8" s="37"/>
      <c r="AH8" s="23"/>
      <c r="AI8" s="23"/>
      <c r="AJ8" s="24"/>
      <c r="AK8" s="28"/>
      <c r="AL8" s="29"/>
      <c r="AM8" s="29"/>
      <c r="AN8" s="29"/>
      <c r="AO8" s="30"/>
      <c r="AP8" s="37"/>
      <c r="AQ8" s="23"/>
      <c r="AR8" s="23"/>
      <c r="AS8" s="24"/>
      <c r="AT8" s="28"/>
      <c r="AU8" s="29"/>
      <c r="AV8" s="29"/>
      <c r="AW8" s="29"/>
      <c r="AX8" s="30"/>
      <c r="AY8" s="37"/>
      <c r="AZ8" s="23"/>
      <c r="BA8" s="23"/>
      <c r="BB8" s="24"/>
      <c r="BC8" s="28"/>
      <c r="BD8" s="29"/>
      <c r="BE8" s="29"/>
      <c r="BF8" s="29"/>
      <c r="BG8" s="30"/>
      <c r="BH8" s="37"/>
      <c r="BI8" s="23"/>
      <c r="BJ8" s="23"/>
      <c r="BK8" s="23"/>
      <c r="BL8" s="28"/>
      <c r="BM8" s="29"/>
      <c r="BN8" s="29"/>
      <c r="BO8" s="29"/>
      <c r="BP8" s="30"/>
      <c r="BQ8" s="23"/>
      <c r="BR8" s="23"/>
      <c r="BS8" s="23"/>
      <c r="BT8" s="24"/>
      <c r="BU8" s="88"/>
      <c r="BV8" s="89"/>
      <c r="BW8" s="89"/>
      <c r="BX8" s="89"/>
      <c r="BY8" s="89"/>
      <c r="BZ8" s="89"/>
      <c r="CA8" s="89"/>
      <c r="CB8" s="89"/>
      <c r="CC8" s="89"/>
      <c r="CD8" s="88"/>
      <c r="CE8" s="89"/>
      <c r="CF8" s="89"/>
      <c r="CG8" s="89"/>
      <c r="CH8" s="89"/>
      <c r="CI8" s="89"/>
      <c r="CJ8" s="89"/>
      <c r="CK8" s="89"/>
      <c r="CL8" s="89"/>
      <c r="CM8" s="77"/>
      <c r="CN8" s="78"/>
      <c r="CO8" s="78"/>
      <c r="CP8" s="78"/>
      <c r="CQ8" s="78"/>
      <c r="CR8" s="79"/>
      <c r="FR8" s="2"/>
      <c r="FS8" s="2"/>
      <c r="FT8" s="2"/>
      <c r="FU8" s="2"/>
      <c r="FV8" s="2"/>
      <c r="FW8" s="2"/>
      <c r="FX8" s="2"/>
      <c r="FY8" s="2"/>
    </row>
    <row r="9" spans="1:181" ht="13.05" customHeight="1" thickBot="1" x14ac:dyDescent="0.3">
      <c r="A9" s="25" t="str">
        <f ca="1">VLOOKUP(8,list,15,FALSE)</f>
        <v>め</v>
      </c>
      <c r="B9" s="26"/>
      <c r="C9" s="26"/>
      <c r="D9" s="26"/>
      <c r="E9" s="27"/>
      <c r="F9" s="36" t="str">
        <f ca="1">IF($AA$2="入れる",VLOOKUP(8,list,4,FALSE),"")</f>
        <v/>
      </c>
      <c r="G9" s="21"/>
      <c r="H9" s="21"/>
      <c r="I9" s="22"/>
      <c r="J9" s="25" t="str">
        <f ca="1">VLOOKUP(7,list,15,FALSE)</f>
        <v>巾</v>
      </c>
      <c r="K9" s="26"/>
      <c r="L9" s="26"/>
      <c r="M9" s="26"/>
      <c r="N9" s="27"/>
      <c r="O9" s="36" t="str">
        <f ca="1">IF($AA$2="入れる",VLOOKUP(7,list,4,FALSE),"")</f>
        <v>きん</v>
      </c>
      <c r="P9" s="21"/>
      <c r="Q9" s="21"/>
      <c r="R9" s="22"/>
      <c r="S9" s="25" t="str">
        <f ca="1">VLOOKUP(6,list,15,FALSE)</f>
        <v>癒</v>
      </c>
      <c r="T9" s="26"/>
      <c r="U9" s="26"/>
      <c r="V9" s="26"/>
      <c r="W9" s="27"/>
      <c r="X9" s="36" t="str">
        <f ca="1">IF($AA$2="入れる",VLOOKUP(6,list,4,FALSE),"")</f>
        <v>ゆ</v>
      </c>
      <c r="Y9" s="21"/>
      <c r="Z9" s="21"/>
      <c r="AA9" s="22"/>
      <c r="AB9" s="25" t="str">
        <f ca="1">VLOOKUP(5,list,15,FALSE)</f>
        <v>列</v>
      </c>
      <c r="AC9" s="26"/>
      <c r="AD9" s="26"/>
      <c r="AE9" s="26"/>
      <c r="AF9" s="27"/>
      <c r="AG9" s="36" t="str">
        <f ca="1">IF($AA$2="入れる",VLOOKUP(5,list,4,FALSE),"")</f>
        <v>れつ</v>
      </c>
      <c r="AH9" s="21"/>
      <c r="AI9" s="21"/>
      <c r="AJ9" s="22"/>
      <c r="AK9" s="25" t="str">
        <f ca="1">VLOOKUP(4,list,15,FALSE)</f>
        <v>滞</v>
      </c>
      <c r="AL9" s="26"/>
      <c r="AM9" s="26"/>
      <c r="AN9" s="26"/>
      <c r="AO9" s="27"/>
      <c r="AP9" s="36" t="str">
        <f ca="1">IF($AA$2="入れる",VLOOKUP(4,list,4,FALSE),"")</f>
        <v>たい</v>
      </c>
      <c r="AQ9" s="21"/>
      <c r="AR9" s="21"/>
      <c r="AS9" s="22"/>
      <c r="AT9" s="25" t="str">
        <f ca="1">VLOOKUP(3,list,15,FALSE)</f>
        <v>並</v>
      </c>
      <c r="AU9" s="26"/>
      <c r="AV9" s="26"/>
      <c r="AW9" s="26"/>
      <c r="AX9" s="27"/>
      <c r="AY9" s="36" t="str">
        <f ca="1">IF($AA$2="入れる",VLOOKUP(3,list,4,FALSE),"")</f>
        <v>なら</v>
      </c>
      <c r="AZ9" s="21"/>
      <c r="BA9" s="21"/>
      <c r="BB9" s="22"/>
      <c r="BC9" s="25" t="str">
        <f ca="1">VLOOKUP(2,list,15,FALSE)</f>
        <v>ん</v>
      </c>
      <c r="BD9" s="26"/>
      <c r="BE9" s="26"/>
      <c r="BF9" s="26"/>
      <c r="BG9" s="27"/>
      <c r="BH9" s="36" t="str">
        <f ca="1">IF($AA$2="入れる",VLOOKUP(2,list,4,FALSE),"")</f>
        <v/>
      </c>
      <c r="BI9" s="21"/>
      <c r="BJ9" s="21"/>
      <c r="BK9" s="21"/>
      <c r="BL9" s="25" t="str">
        <f ca="1">VLOOKUP(1,list,15,FALSE)</f>
        <v>駄</v>
      </c>
      <c r="BM9" s="26"/>
      <c r="BN9" s="26"/>
      <c r="BO9" s="26"/>
      <c r="BP9" s="27"/>
      <c r="BQ9" s="21" t="str">
        <f ca="1">IF($AA$2="入れる",VLOOKUP(1,list,4,FALSE),"")</f>
        <v>だ</v>
      </c>
      <c r="BR9" s="21"/>
      <c r="BS9" s="21"/>
      <c r="BT9" s="22"/>
      <c r="BU9" s="88"/>
      <c r="BV9" s="89"/>
      <c r="BW9" s="89"/>
      <c r="BX9" s="89"/>
      <c r="BY9" s="89"/>
      <c r="BZ9" s="89"/>
      <c r="CA9" s="89"/>
      <c r="CB9" s="89"/>
      <c r="CC9" s="89"/>
      <c r="CD9" s="88"/>
      <c r="CE9" s="89"/>
      <c r="CF9" s="89"/>
      <c r="CG9" s="89"/>
      <c r="CH9" s="89"/>
      <c r="CI9" s="89"/>
      <c r="CJ9" s="89"/>
      <c r="CK9" s="89"/>
      <c r="CL9" s="89"/>
      <c r="CM9" s="77"/>
      <c r="CN9" s="78"/>
      <c r="CO9" s="78"/>
      <c r="CP9" s="78"/>
      <c r="CQ9" s="78"/>
      <c r="CR9" s="79"/>
      <c r="EW9" s="20"/>
      <c r="EX9" s="20"/>
      <c r="EY9" s="20"/>
      <c r="EZ9" s="20"/>
      <c r="FB9" s="20"/>
      <c r="FC9" s="20"/>
      <c r="FD9" s="20"/>
      <c r="FE9" s="20"/>
      <c r="FF9" s="20"/>
      <c r="FG9" s="20"/>
      <c r="FH9" s="20"/>
    </row>
    <row r="10" spans="1:181" ht="13.05" customHeight="1" thickBot="1" x14ac:dyDescent="0.3">
      <c r="A10" s="28"/>
      <c r="B10" s="29"/>
      <c r="C10" s="29"/>
      <c r="D10" s="29"/>
      <c r="E10" s="30"/>
      <c r="F10" s="37"/>
      <c r="G10" s="23"/>
      <c r="H10" s="23"/>
      <c r="I10" s="24"/>
      <c r="J10" s="28"/>
      <c r="K10" s="29"/>
      <c r="L10" s="29"/>
      <c r="M10" s="29"/>
      <c r="N10" s="30"/>
      <c r="O10" s="37"/>
      <c r="P10" s="23"/>
      <c r="Q10" s="23"/>
      <c r="R10" s="24"/>
      <c r="S10" s="28"/>
      <c r="T10" s="29"/>
      <c r="U10" s="29"/>
      <c r="V10" s="29"/>
      <c r="W10" s="30"/>
      <c r="X10" s="37"/>
      <c r="Y10" s="23"/>
      <c r="Z10" s="23"/>
      <c r="AA10" s="24"/>
      <c r="AB10" s="28"/>
      <c r="AC10" s="29"/>
      <c r="AD10" s="29"/>
      <c r="AE10" s="29"/>
      <c r="AF10" s="30"/>
      <c r="AG10" s="37"/>
      <c r="AH10" s="23"/>
      <c r="AI10" s="23"/>
      <c r="AJ10" s="24"/>
      <c r="AK10" s="28"/>
      <c r="AL10" s="29"/>
      <c r="AM10" s="29"/>
      <c r="AN10" s="29"/>
      <c r="AO10" s="30"/>
      <c r="AP10" s="37"/>
      <c r="AQ10" s="23"/>
      <c r="AR10" s="23"/>
      <c r="AS10" s="24"/>
      <c r="AT10" s="28"/>
      <c r="AU10" s="29"/>
      <c r="AV10" s="29"/>
      <c r="AW10" s="29"/>
      <c r="AX10" s="30"/>
      <c r="AY10" s="37"/>
      <c r="AZ10" s="23"/>
      <c r="BA10" s="23"/>
      <c r="BB10" s="24"/>
      <c r="BC10" s="28"/>
      <c r="BD10" s="29"/>
      <c r="BE10" s="29"/>
      <c r="BF10" s="29"/>
      <c r="BG10" s="30"/>
      <c r="BH10" s="37"/>
      <c r="BI10" s="23"/>
      <c r="BJ10" s="23"/>
      <c r="BK10" s="23"/>
      <c r="BL10" s="28"/>
      <c r="BM10" s="29"/>
      <c r="BN10" s="29"/>
      <c r="BO10" s="29"/>
      <c r="BP10" s="30"/>
      <c r="BQ10" s="23"/>
      <c r="BR10" s="23"/>
      <c r="BS10" s="23"/>
      <c r="BT10" s="24"/>
      <c r="BU10" s="88"/>
      <c r="BV10" s="89"/>
      <c r="BW10" s="89"/>
      <c r="BX10" s="89"/>
      <c r="BY10" s="89"/>
      <c r="BZ10" s="89"/>
      <c r="CA10" s="89"/>
      <c r="CB10" s="89"/>
      <c r="CC10" s="89"/>
      <c r="CD10" s="88"/>
      <c r="CE10" s="89"/>
      <c r="CF10" s="89"/>
      <c r="CG10" s="89"/>
      <c r="CH10" s="89"/>
      <c r="CI10" s="89"/>
      <c r="CJ10" s="89"/>
      <c r="CK10" s="89"/>
      <c r="CL10" s="89"/>
      <c r="CM10" s="77"/>
      <c r="CN10" s="78"/>
      <c r="CO10" s="78"/>
      <c r="CP10" s="78"/>
      <c r="CQ10" s="78"/>
      <c r="CR10" s="79"/>
      <c r="EW10" s="20"/>
      <c r="EX10" s="20"/>
      <c r="EY10" s="20"/>
      <c r="EZ10" s="20"/>
      <c r="FB10" s="20"/>
      <c r="FC10" s="20"/>
      <c r="FD10" s="20"/>
      <c r="FE10" s="20"/>
      <c r="FF10" s="20"/>
      <c r="FG10" s="20"/>
      <c r="FH10" s="20"/>
    </row>
    <row r="11" spans="1:181" ht="13.05" customHeight="1" thickBot="1" x14ac:dyDescent="0.3">
      <c r="A11" s="28"/>
      <c r="B11" s="29"/>
      <c r="C11" s="29"/>
      <c r="D11" s="29"/>
      <c r="E11" s="30"/>
      <c r="F11" s="37"/>
      <c r="G11" s="23"/>
      <c r="H11" s="23"/>
      <c r="I11" s="24"/>
      <c r="J11" s="28"/>
      <c r="K11" s="29"/>
      <c r="L11" s="29"/>
      <c r="M11" s="29"/>
      <c r="N11" s="30"/>
      <c r="O11" s="37"/>
      <c r="P11" s="23"/>
      <c r="Q11" s="23"/>
      <c r="R11" s="24"/>
      <c r="S11" s="28"/>
      <c r="T11" s="29"/>
      <c r="U11" s="29"/>
      <c r="V11" s="29"/>
      <c r="W11" s="30"/>
      <c r="X11" s="37"/>
      <c r="Y11" s="23"/>
      <c r="Z11" s="23"/>
      <c r="AA11" s="24"/>
      <c r="AB11" s="28"/>
      <c r="AC11" s="29"/>
      <c r="AD11" s="29"/>
      <c r="AE11" s="29"/>
      <c r="AF11" s="30"/>
      <c r="AG11" s="37"/>
      <c r="AH11" s="23"/>
      <c r="AI11" s="23"/>
      <c r="AJ11" s="24"/>
      <c r="AK11" s="28"/>
      <c r="AL11" s="29"/>
      <c r="AM11" s="29"/>
      <c r="AN11" s="29"/>
      <c r="AO11" s="30"/>
      <c r="AP11" s="37"/>
      <c r="AQ11" s="23"/>
      <c r="AR11" s="23"/>
      <c r="AS11" s="24"/>
      <c r="AT11" s="28"/>
      <c r="AU11" s="29"/>
      <c r="AV11" s="29"/>
      <c r="AW11" s="29"/>
      <c r="AX11" s="30"/>
      <c r="AY11" s="37"/>
      <c r="AZ11" s="23"/>
      <c r="BA11" s="23"/>
      <c r="BB11" s="24"/>
      <c r="BC11" s="28"/>
      <c r="BD11" s="29"/>
      <c r="BE11" s="29"/>
      <c r="BF11" s="29"/>
      <c r="BG11" s="30"/>
      <c r="BH11" s="37"/>
      <c r="BI11" s="23"/>
      <c r="BJ11" s="23"/>
      <c r="BK11" s="23"/>
      <c r="BL11" s="28"/>
      <c r="BM11" s="29"/>
      <c r="BN11" s="29"/>
      <c r="BO11" s="29"/>
      <c r="BP11" s="30"/>
      <c r="BQ11" s="23"/>
      <c r="BR11" s="23"/>
      <c r="BS11" s="23"/>
      <c r="BT11" s="24"/>
      <c r="BU11" s="88"/>
      <c r="BV11" s="89"/>
      <c r="BW11" s="89"/>
      <c r="BX11" s="89"/>
      <c r="BY11" s="89"/>
      <c r="BZ11" s="89"/>
      <c r="CA11" s="89"/>
      <c r="CB11" s="89"/>
      <c r="CC11" s="89"/>
      <c r="CD11" s="88"/>
      <c r="CE11" s="89"/>
      <c r="CF11" s="89"/>
      <c r="CG11" s="89"/>
      <c r="CH11" s="89"/>
      <c r="CI11" s="89"/>
      <c r="CJ11" s="89"/>
      <c r="CK11" s="89"/>
      <c r="CL11" s="89"/>
      <c r="CM11" s="77"/>
      <c r="CN11" s="78"/>
      <c r="CO11" s="78"/>
      <c r="CP11" s="78"/>
      <c r="CQ11" s="78"/>
      <c r="CR11" s="79"/>
      <c r="EW11" s="20"/>
      <c r="EX11" s="20"/>
      <c r="EY11" s="20"/>
      <c r="EZ11" s="20"/>
      <c r="FB11" s="20"/>
      <c r="FC11" s="20"/>
      <c r="FD11" s="20"/>
      <c r="FE11" s="20"/>
      <c r="FF11" s="20"/>
      <c r="FG11" s="20"/>
      <c r="FH11" s="20"/>
    </row>
    <row r="12" spans="1:181" ht="13.05" customHeight="1" thickBot="1" x14ac:dyDescent="0.3">
      <c r="A12" s="28"/>
      <c r="B12" s="29"/>
      <c r="C12" s="29"/>
      <c r="D12" s="29"/>
      <c r="E12" s="30"/>
      <c r="F12" s="37"/>
      <c r="G12" s="23"/>
      <c r="H12" s="23"/>
      <c r="I12" s="24"/>
      <c r="J12" s="28"/>
      <c r="K12" s="29"/>
      <c r="L12" s="29"/>
      <c r="M12" s="29"/>
      <c r="N12" s="30"/>
      <c r="O12" s="37"/>
      <c r="P12" s="23"/>
      <c r="Q12" s="23"/>
      <c r="R12" s="24"/>
      <c r="S12" s="28"/>
      <c r="T12" s="29"/>
      <c r="U12" s="29"/>
      <c r="V12" s="29"/>
      <c r="W12" s="30"/>
      <c r="X12" s="37"/>
      <c r="Y12" s="23"/>
      <c r="Z12" s="23"/>
      <c r="AA12" s="24"/>
      <c r="AB12" s="28"/>
      <c r="AC12" s="29"/>
      <c r="AD12" s="29"/>
      <c r="AE12" s="29"/>
      <c r="AF12" s="30"/>
      <c r="AG12" s="37"/>
      <c r="AH12" s="23"/>
      <c r="AI12" s="23"/>
      <c r="AJ12" s="24"/>
      <c r="AK12" s="28"/>
      <c r="AL12" s="29"/>
      <c r="AM12" s="29"/>
      <c r="AN12" s="29"/>
      <c r="AO12" s="30"/>
      <c r="AP12" s="37"/>
      <c r="AQ12" s="23"/>
      <c r="AR12" s="23"/>
      <c r="AS12" s="24"/>
      <c r="AT12" s="28"/>
      <c r="AU12" s="29"/>
      <c r="AV12" s="29"/>
      <c r="AW12" s="29"/>
      <c r="AX12" s="30"/>
      <c r="AY12" s="37"/>
      <c r="AZ12" s="23"/>
      <c r="BA12" s="23"/>
      <c r="BB12" s="24"/>
      <c r="BC12" s="28"/>
      <c r="BD12" s="29"/>
      <c r="BE12" s="29"/>
      <c r="BF12" s="29"/>
      <c r="BG12" s="30"/>
      <c r="BH12" s="37"/>
      <c r="BI12" s="23"/>
      <c r="BJ12" s="23"/>
      <c r="BK12" s="23"/>
      <c r="BL12" s="28"/>
      <c r="BM12" s="29"/>
      <c r="BN12" s="29"/>
      <c r="BO12" s="29"/>
      <c r="BP12" s="30"/>
      <c r="BQ12" s="23"/>
      <c r="BR12" s="23"/>
      <c r="BS12" s="23"/>
      <c r="BT12" s="24"/>
      <c r="BU12" s="88"/>
      <c r="BV12" s="89"/>
      <c r="BW12" s="89"/>
      <c r="BX12" s="89"/>
      <c r="BY12" s="89"/>
      <c r="BZ12" s="89"/>
      <c r="CA12" s="89"/>
      <c r="CB12" s="89"/>
      <c r="CC12" s="89"/>
      <c r="CD12" s="88"/>
      <c r="CE12" s="89"/>
      <c r="CF12" s="89"/>
      <c r="CG12" s="89"/>
      <c r="CH12" s="89"/>
      <c r="CI12" s="89"/>
      <c r="CJ12" s="89"/>
      <c r="CK12" s="89"/>
      <c r="CL12" s="89"/>
      <c r="CM12" s="77"/>
      <c r="CN12" s="78"/>
      <c r="CO12" s="78"/>
      <c r="CP12" s="78"/>
      <c r="CQ12" s="78"/>
      <c r="CR12" s="79"/>
      <c r="EW12" s="20"/>
      <c r="EX12" s="20"/>
      <c r="EY12" s="20"/>
      <c r="EZ12" s="20"/>
      <c r="FB12" s="20"/>
      <c r="FC12" s="20"/>
      <c r="FD12" s="20"/>
      <c r="FE12" s="20"/>
      <c r="FF12" s="20"/>
      <c r="FG12" s="20"/>
      <c r="FH12" s="20"/>
    </row>
    <row r="13" spans="1:181" ht="13.05" customHeight="1" thickBot="1" x14ac:dyDescent="0.3">
      <c r="A13" s="25" t="str">
        <f ca="1">VLOOKUP(8,list,16,FALSE)</f>
        <v>た</v>
      </c>
      <c r="B13" s="26"/>
      <c r="C13" s="26"/>
      <c r="D13" s="26"/>
      <c r="E13" s="27"/>
      <c r="F13" s="36" t="str">
        <f ca="1">IF($AA$2="入れる",VLOOKUP(8,list,5,FALSE),"")</f>
        <v/>
      </c>
      <c r="G13" s="21"/>
      <c r="H13" s="21"/>
      <c r="I13" s="22"/>
      <c r="J13" s="25" t="str">
        <f ca="1">VLOOKUP(7,list,16,FALSE)</f>
        <v>を</v>
      </c>
      <c r="K13" s="26"/>
      <c r="L13" s="26"/>
      <c r="M13" s="26"/>
      <c r="N13" s="27"/>
      <c r="O13" s="36" t="str">
        <f ca="1">IF($AA$2="入れる",VLOOKUP(7,list,5,FALSE),"")</f>
        <v/>
      </c>
      <c r="P13" s="21"/>
      <c r="Q13" s="21"/>
      <c r="R13" s="22"/>
      <c r="S13" s="25" t="str">
        <f ca="1">VLOOKUP(6,list,16,FALSE)</f>
        <v>す</v>
      </c>
      <c r="T13" s="26"/>
      <c r="U13" s="26"/>
      <c r="V13" s="26"/>
      <c r="W13" s="27"/>
      <c r="X13" s="36" t="str">
        <f ca="1">IF($AA$2="入れる",VLOOKUP(6,list,5,FALSE),"")</f>
        <v/>
      </c>
      <c r="Y13" s="21"/>
      <c r="Z13" s="21"/>
      <c r="AA13" s="22"/>
      <c r="AB13" s="25" t="str">
        <f ca="1">VLOOKUP(5,list,16,FALSE)</f>
        <v>し</v>
      </c>
      <c r="AC13" s="26"/>
      <c r="AD13" s="26"/>
      <c r="AE13" s="26"/>
      <c r="AF13" s="27"/>
      <c r="AG13" s="36" t="str">
        <f ca="1">IF($AA$2="入れる",VLOOKUP(5,list,5,FALSE),"")</f>
        <v/>
      </c>
      <c r="AH13" s="21"/>
      <c r="AI13" s="21"/>
      <c r="AJ13" s="22"/>
      <c r="AK13" s="25" t="str">
        <f ca="1">VLOOKUP(4,list,16,FALSE)</f>
        <v>に</v>
      </c>
      <c r="AL13" s="26"/>
      <c r="AM13" s="26"/>
      <c r="AN13" s="26"/>
      <c r="AO13" s="27"/>
      <c r="AP13" s="36" t="str">
        <f ca="1">IF($AA$2="入れる",VLOOKUP(4,list,5,FALSE),"")</f>
        <v/>
      </c>
      <c r="AQ13" s="21"/>
      <c r="AR13" s="21"/>
      <c r="AS13" s="22"/>
      <c r="AT13" s="25" t="str">
        <f ca="1">VLOOKUP(3,list,16,FALSE)</f>
        <v>び</v>
      </c>
      <c r="AU13" s="26"/>
      <c r="AV13" s="26"/>
      <c r="AW13" s="26"/>
      <c r="AX13" s="27"/>
      <c r="AY13" s="36" t="str">
        <f ca="1">IF($AA$2="入れる",VLOOKUP(3,list,5,FALSE),"")</f>
        <v/>
      </c>
      <c r="AZ13" s="21"/>
      <c r="BA13" s="21"/>
      <c r="BB13" s="22"/>
      <c r="BC13" s="25" t="str">
        <f ca="1">VLOOKUP(2,list,16,FALSE)</f>
        <v>か</v>
      </c>
      <c r="BD13" s="26"/>
      <c r="BE13" s="26"/>
      <c r="BF13" s="26"/>
      <c r="BG13" s="27"/>
      <c r="BH13" s="36" t="str">
        <f ca="1">IF($AA$2="入れる",VLOOKUP(2,list,5,FALSE),"")</f>
        <v/>
      </c>
      <c r="BI13" s="21"/>
      <c r="BJ13" s="21"/>
      <c r="BK13" s="21"/>
      <c r="BL13" s="25" t="str">
        <f ca="1">VLOOKUP(1,list,16,FALSE)</f>
        <v>遣</v>
      </c>
      <c r="BM13" s="26"/>
      <c r="BN13" s="26"/>
      <c r="BO13" s="26"/>
      <c r="BP13" s="27"/>
      <c r="BQ13" s="21" t="str">
        <f ca="1">IF($AA$2="入れる",VLOOKUP(1,list,5,FALSE),"")</f>
        <v>づか</v>
      </c>
      <c r="BR13" s="21"/>
      <c r="BS13" s="21"/>
      <c r="BT13" s="22"/>
      <c r="BU13" s="88"/>
      <c r="BV13" s="89"/>
      <c r="BW13" s="89"/>
      <c r="BX13" s="89"/>
      <c r="BY13" s="89"/>
      <c r="BZ13" s="89"/>
      <c r="CA13" s="89"/>
      <c r="CB13" s="89"/>
      <c r="CC13" s="89"/>
      <c r="CD13" s="88"/>
      <c r="CE13" s="89"/>
      <c r="CF13" s="89"/>
      <c r="CG13" s="89"/>
      <c r="CH13" s="89"/>
      <c r="CI13" s="89"/>
      <c r="CJ13" s="89"/>
      <c r="CK13" s="89"/>
      <c r="CL13" s="89"/>
      <c r="CM13" s="77"/>
      <c r="CN13" s="78"/>
      <c r="CO13" s="78"/>
      <c r="CP13" s="78"/>
      <c r="CQ13" s="78"/>
      <c r="CR13" s="79"/>
      <c r="EV13" s="20"/>
      <c r="EW13" s="20"/>
      <c r="EX13" s="20"/>
      <c r="EY13" s="20"/>
      <c r="EZ13" s="20"/>
      <c r="FB13" s="20"/>
      <c r="FC13" s="20"/>
      <c r="FD13" s="20"/>
      <c r="FE13" s="20"/>
      <c r="FF13" s="20"/>
      <c r="FG13" s="20"/>
      <c r="FH13" s="20"/>
    </row>
    <row r="14" spans="1:181" ht="13.05" customHeight="1" thickBot="1" x14ac:dyDescent="0.3">
      <c r="A14" s="28"/>
      <c r="B14" s="29"/>
      <c r="C14" s="29"/>
      <c r="D14" s="29"/>
      <c r="E14" s="30"/>
      <c r="F14" s="37"/>
      <c r="G14" s="23"/>
      <c r="H14" s="23"/>
      <c r="I14" s="24"/>
      <c r="J14" s="28"/>
      <c r="K14" s="29"/>
      <c r="L14" s="29"/>
      <c r="M14" s="29"/>
      <c r="N14" s="30"/>
      <c r="O14" s="37"/>
      <c r="P14" s="23"/>
      <c r="Q14" s="23"/>
      <c r="R14" s="24"/>
      <c r="S14" s="28"/>
      <c r="T14" s="29"/>
      <c r="U14" s="29"/>
      <c r="V14" s="29"/>
      <c r="W14" s="30"/>
      <c r="X14" s="37"/>
      <c r="Y14" s="23"/>
      <c r="Z14" s="23"/>
      <c r="AA14" s="24"/>
      <c r="AB14" s="28"/>
      <c r="AC14" s="29"/>
      <c r="AD14" s="29"/>
      <c r="AE14" s="29"/>
      <c r="AF14" s="30"/>
      <c r="AG14" s="37"/>
      <c r="AH14" s="23"/>
      <c r="AI14" s="23"/>
      <c r="AJ14" s="24"/>
      <c r="AK14" s="28"/>
      <c r="AL14" s="29"/>
      <c r="AM14" s="29"/>
      <c r="AN14" s="29"/>
      <c r="AO14" s="30"/>
      <c r="AP14" s="37"/>
      <c r="AQ14" s="23"/>
      <c r="AR14" s="23"/>
      <c r="AS14" s="24"/>
      <c r="AT14" s="28"/>
      <c r="AU14" s="29"/>
      <c r="AV14" s="29"/>
      <c r="AW14" s="29"/>
      <c r="AX14" s="30"/>
      <c r="AY14" s="37"/>
      <c r="AZ14" s="23"/>
      <c r="BA14" s="23"/>
      <c r="BB14" s="24"/>
      <c r="BC14" s="28"/>
      <c r="BD14" s="29"/>
      <c r="BE14" s="29"/>
      <c r="BF14" s="29"/>
      <c r="BG14" s="30"/>
      <c r="BH14" s="37"/>
      <c r="BI14" s="23"/>
      <c r="BJ14" s="23"/>
      <c r="BK14" s="23"/>
      <c r="BL14" s="28"/>
      <c r="BM14" s="29"/>
      <c r="BN14" s="29"/>
      <c r="BO14" s="29"/>
      <c r="BP14" s="30"/>
      <c r="BQ14" s="23"/>
      <c r="BR14" s="23"/>
      <c r="BS14" s="23"/>
      <c r="BT14" s="24"/>
      <c r="BU14" s="88"/>
      <c r="BV14" s="89"/>
      <c r="BW14" s="89"/>
      <c r="BX14" s="89"/>
      <c r="BY14" s="89"/>
      <c r="BZ14" s="89"/>
      <c r="CA14" s="89"/>
      <c r="CB14" s="89"/>
      <c r="CC14" s="89"/>
      <c r="CD14" s="88"/>
      <c r="CE14" s="89"/>
      <c r="CF14" s="89"/>
      <c r="CG14" s="89"/>
      <c r="CH14" s="89"/>
      <c r="CI14" s="89"/>
      <c r="CJ14" s="89"/>
      <c r="CK14" s="89"/>
      <c r="CL14" s="89"/>
      <c r="CM14" s="80"/>
      <c r="CN14" s="81"/>
      <c r="CO14" s="81"/>
      <c r="CP14" s="81"/>
      <c r="CQ14" s="81"/>
      <c r="CR14" s="82"/>
      <c r="EV14" s="20"/>
      <c r="EW14" s="20"/>
      <c r="EX14" s="20"/>
      <c r="EY14" s="20"/>
      <c r="EZ14" s="20"/>
      <c r="FB14" s="20"/>
      <c r="FC14" s="20"/>
      <c r="FD14" s="20"/>
      <c r="FE14" s="20"/>
      <c r="FF14" s="20"/>
      <c r="FG14" s="20"/>
      <c r="FH14" s="20"/>
    </row>
    <row r="15" spans="1:181" ht="13.05" customHeight="1" thickBot="1" x14ac:dyDescent="0.3">
      <c r="A15" s="28"/>
      <c r="B15" s="29"/>
      <c r="C15" s="29"/>
      <c r="D15" s="29"/>
      <c r="E15" s="30"/>
      <c r="F15" s="37"/>
      <c r="G15" s="23"/>
      <c r="H15" s="23"/>
      <c r="I15" s="24"/>
      <c r="J15" s="28"/>
      <c r="K15" s="29"/>
      <c r="L15" s="29"/>
      <c r="M15" s="29"/>
      <c r="N15" s="30"/>
      <c r="O15" s="37"/>
      <c r="P15" s="23"/>
      <c r="Q15" s="23"/>
      <c r="R15" s="24"/>
      <c r="S15" s="28"/>
      <c r="T15" s="29"/>
      <c r="U15" s="29"/>
      <c r="V15" s="29"/>
      <c r="W15" s="30"/>
      <c r="X15" s="37"/>
      <c r="Y15" s="23"/>
      <c r="Z15" s="23"/>
      <c r="AA15" s="24"/>
      <c r="AB15" s="28"/>
      <c r="AC15" s="29"/>
      <c r="AD15" s="29"/>
      <c r="AE15" s="29"/>
      <c r="AF15" s="30"/>
      <c r="AG15" s="37"/>
      <c r="AH15" s="23"/>
      <c r="AI15" s="23"/>
      <c r="AJ15" s="24"/>
      <c r="AK15" s="28"/>
      <c r="AL15" s="29"/>
      <c r="AM15" s="29"/>
      <c r="AN15" s="29"/>
      <c r="AO15" s="30"/>
      <c r="AP15" s="37"/>
      <c r="AQ15" s="23"/>
      <c r="AR15" s="23"/>
      <c r="AS15" s="24"/>
      <c r="AT15" s="28"/>
      <c r="AU15" s="29"/>
      <c r="AV15" s="29"/>
      <c r="AW15" s="29"/>
      <c r="AX15" s="30"/>
      <c r="AY15" s="37"/>
      <c r="AZ15" s="23"/>
      <c r="BA15" s="23"/>
      <c r="BB15" s="24"/>
      <c r="BC15" s="28"/>
      <c r="BD15" s="29"/>
      <c r="BE15" s="29"/>
      <c r="BF15" s="29"/>
      <c r="BG15" s="30"/>
      <c r="BH15" s="37"/>
      <c r="BI15" s="23"/>
      <c r="BJ15" s="23"/>
      <c r="BK15" s="23"/>
      <c r="BL15" s="28"/>
      <c r="BM15" s="29"/>
      <c r="BN15" s="29"/>
      <c r="BO15" s="29"/>
      <c r="BP15" s="30"/>
      <c r="BQ15" s="23"/>
      <c r="BR15" s="23"/>
      <c r="BS15" s="23"/>
      <c r="BT15" s="24"/>
      <c r="BU15" s="88"/>
      <c r="BV15" s="89"/>
      <c r="BW15" s="89"/>
      <c r="BX15" s="89"/>
      <c r="BY15" s="89"/>
      <c r="BZ15" s="89"/>
      <c r="CA15" s="89"/>
      <c r="CB15" s="89"/>
      <c r="CC15" s="89"/>
      <c r="CD15" s="88"/>
      <c r="CE15" s="89"/>
      <c r="CF15" s="89"/>
      <c r="CG15" s="89"/>
      <c r="CH15" s="89"/>
      <c r="CI15" s="89"/>
      <c r="CJ15" s="89"/>
      <c r="CK15" s="89"/>
      <c r="CL15" s="89"/>
      <c r="CM15" s="80"/>
      <c r="CN15" s="81"/>
      <c r="CO15" s="81"/>
      <c r="CP15" s="81"/>
      <c r="CQ15" s="81"/>
      <c r="CR15" s="82"/>
      <c r="EV15" s="20"/>
      <c r="EW15" s="20"/>
      <c r="EX15" s="20"/>
      <c r="EY15" s="20"/>
      <c r="EZ15" s="20"/>
      <c r="FB15" s="20"/>
      <c r="FC15" s="20"/>
      <c r="FD15" s="20"/>
      <c r="FE15" s="20"/>
      <c r="FF15" s="20"/>
      <c r="FG15" s="20"/>
      <c r="FH15" s="20"/>
    </row>
    <row r="16" spans="1:181" ht="13.05" customHeight="1" thickBot="1" x14ac:dyDescent="0.3">
      <c r="A16" s="28"/>
      <c r="B16" s="29"/>
      <c r="C16" s="29"/>
      <c r="D16" s="29"/>
      <c r="E16" s="30"/>
      <c r="F16" s="37"/>
      <c r="G16" s="23"/>
      <c r="H16" s="23"/>
      <c r="I16" s="24"/>
      <c r="J16" s="28"/>
      <c r="K16" s="29"/>
      <c r="L16" s="29"/>
      <c r="M16" s="29"/>
      <c r="N16" s="30"/>
      <c r="O16" s="37"/>
      <c r="P16" s="23"/>
      <c r="Q16" s="23"/>
      <c r="R16" s="24"/>
      <c r="S16" s="28"/>
      <c r="T16" s="29"/>
      <c r="U16" s="29"/>
      <c r="V16" s="29"/>
      <c r="W16" s="30"/>
      <c r="X16" s="37"/>
      <c r="Y16" s="23"/>
      <c r="Z16" s="23"/>
      <c r="AA16" s="24"/>
      <c r="AB16" s="28"/>
      <c r="AC16" s="29"/>
      <c r="AD16" s="29"/>
      <c r="AE16" s="29"/>
      <c r="AF16" s="30"/>
      <c r="AG16" s="37"/>
      <c r="AH16" s="23"/>
      <c r="AI16" s="23"/>
      <c r="AJ16" s="24"/>
      <c r="AK16" s="28"/>
      <c r="AL16" s="29"/>
      <c r="AM16" s="29"/>
      <c r="AN16" s="29"/>
      <c r="AO16" s="30"/>
      <c r="AP16" s="37"/>
      <c r="AQ16" s="23"/>
      <c r="AR16" s="23"/>
      <c r="AS16" s="24"/>
      <c r="AT16" s="28"/>
      <c r="AU16" s="29"/>
      <c r="AV16" s="29"/>
      <c r="AW16" s="29"/>
      <c r="AX16" s="30"/>
      <c r="AY16" s="37"/>
      <c r="AZ16" s="23"/>
      <c r="BA16" s="23"/>
      <c r="BB16" s="24"/>
      <c r="BC16" s="28"/>
      <c r="BD16" s="29"/>
      <c r="BE16" s="29"/>
      <c r="BF16" s="29"/>
      <c r="BG16" s="30"/>
      <c r="BH16" s="37"/>
      <c r="BI16" s="23"/>
      <c r="BJ16" s="23"/>
      <c r="BK16" s="23"/>
      <c r="BL16" s="28"/>
      <c r="BM16" s="29"/>
      <c r="BN16" s="29"/>
      <c r="BO16" s="29"/>
      <c r="BP16" s="30"/>
      <c r="BQ16" s="23"/>
      <c r="BR16" s="23"/>
      <c r="BS16" s="23"/>
      <c r="BT16" s="24"/>
      <c r="BU16" s="86" t="str">
        <f ca="1">VLOOKUP(6,yomi,2,FALSE)</f>
        <v>並行</v>
      </c>
      <c r="BV16" s="87"/>
      <c r="BW16" s="87"/>
      <c r="BX16" s="90"/>
      <c r="BY16" s="87"/>
      <c r="BZ16" s="87"/>
      <c r="CA16" s="87"/>
      <c r="CB16" s="87"/>
      <c r="CC16" s="87"/>
      <c r="CD16" s="86" t="str">
        <f ca="1">VLOOKUP(2,yomi,2,FALSE)</f>
        <v>仲介</v>
      </c>
      <c r="CE16" s="87"/>
      <c r="CF16" s="87"/>
      <c r="CG16" s="90"/>
      <c r="CH16" s="87"/>
      <c r="CI16" s="87"/>
      <c r="CJ16" s="87"/>
      <c r="CK16" s="87"/>
      <c r="CL16" s="87"/>
      <c r="CM16" s="83"/>
      <c r="CN16" s="84"/>
      <c r="CO16" s="84"/>
      <c r="CP16" s="84"/>
      <c r="CQ16" s="84"/>
      <c r="CR16" s="85"/>
      <c r="EV16" s="20"/>
      <c r="EW16" s="20"/>
      <c r="EX16" s="20"/>
      <c r="EY16" s="20"/>
      <c r="EZ16" s="20"/>
      <c r="FB16" s="20"/>
      <c r="FC16" s="20"/>
      <c r="FD16" s="20"/>
      <c r="FE16" s="20"/>
      <c r="FF16" s="20"/>
      <c r="FG16" s="20"/>
      <c r="FH16" s="20"/>
    </row>
    <row r="17" spans="1:96" ht="13.05" customHeight="1" thickBot="1" x14ac:dyDescent="0.3">
      <c r="A17" s="25" t="str">
        <f ca="1">VLOOKUP(8,list,17,FALSE)</f>
        <v>小</v>
      </c>
      <c r="B17" s="26"/>
      <c r="C17" s="26"/>
      <c r="D17" s="26"/>
      <c r="E17" s="27"/>
      <c r="F17" s="36" t="str">
        <f ca="1">IF($AA$2="入れる",VLOOKUP(8,list,6,FALSE),"")</f>
        <v>こ</v>
      </c>
      <c r="G17" s="21"/>
      <c r="H17" s="21"/>
      <c r="I17" s="22"/>
      <c r="J17" s="25" t="str">
        <f ca="1">VLOOKUP(7,list,17,FALSE)</f>
        <v>か</v>
      </c>
      <c r="K17" s="26"/>
      <c r="L17" s="26"/>
      <c r="M17" s="26"/>
      <c r="N17" s="27"/>
      <c r="O17" s="36" t="str">
        <f ca="1">IF($AA$2="入れる",VLOOKUP(7,list,6,FALSE),"")</f>
        <v/>
      </c>
      <c r="P17" s="21"/>
      <c r="Q17" s="21"/>
      <c r="R17" s="22"/>
      <c r="S17" s="25" t="str">
        <f ca="1">VLOOKUP(6,list,17,FALSE)</f>
        <v>る</v>
      </c>
      <c r="T17" s="26"/>
      <c r="U17" s="26"/>
      <c r="V17" s="26"/>
      <c r="W17" s="27"/>
      <c r="X17" s="36" t="str">
        <f ca="1">IF($AA$2="入れる",VLOOKUP(6,list,6,FALSE),"")</f>
        <v/>
      </c>
      <c r="Y17" s="21"/>
      <c r="Z17" s="21"/>
      <c r="AA17" s="22"/>
      <c r="AB17" s="25" t="str">
        <f ca="1">VLOOKUP(5,list,17,FALSE)</f>
        <v>て</v>
      </c>
      <c r="AC17" s="26"/>
      <c r="AD17" s="26"/>
      <c r="AE17" s="26"/>
      <c r="AF17" s="27"/>
      <c r="AG17" s="36" t="str">
        <f ca="1">IF($AA$2="入れる",VLOOKUP(5,list,6,FALSE),"")</f>
        <v/>
      </c>
      <c r="AH17" s="21"/>
      <c r="AI17" s="21"/>
      <c r="AJ17" s="22"/>
      <c r="AK17" s="25" t="str">
        <f ca="1">VLOOKUP(4,list,17,FALSE)</f>
        <v>巻</v>
      </c>
      <c r="AL17" s="26"/>
      <c r="AM17" s="26"/>
      <c r="AN17" s="26"/>
      <c r="AO17" s="27"/>
      <c r="AP17" s="36" t="str">
        <f ca="1">IF($AA$2="入れる",VLOOKUP(4,list,6,FALSE),"")</f>
        <v>ま</v>
      </c>
      <c r="AQ17" s="21"/>
      <c r="AR17" s="21"/>
      <c r="AS17" s="22"/>
      <c r="AT17" s="25" t="str">
        <f ca="1">VLOOKUP(3,list,17,FALSE)</f>
        <v>を</v>
      </c>
      <c r="AU17" s="26"/>
      <c r="AV17" s="26"/>
      <c r="AW17" s="26"/>
      <c r="AX17" s="27"/>
      <c r="AY17" s="36" t="str">
        <f ca="1">IF($AA$2="入れる",VLOOKUP(3,list,6,FALSE),"")</f>
        <v/>
      </c>
      <c r="AZ17" s="21"/>
      <c r="BA17" s="21"/>
      <c r="BB17" s="22"/>
      <c r="BC17" s="25" t="str">
        <f ca="1">VLOOKUP(2,list,17,FALSE)</f>
        <v>の</v>
      </c>
      <c r="BD17" s="26"/>
      <c r="BE17" s="26"/>
      <c r="BF17" s="26"/>
      <c r="BG17" s="27"/>
      <c r="BH17" s="36" t="str">
        <f ca="1">IF($AA$2="入れる",VLOOKUP(2,list,6,FALSE),"")</f>
        <v/>
      </c>
      <c r="BI17" s="21"/>
      <c r="BJ17" s="21"/>
      <c r="BK17" s="21"/>
      <c r="BL17" s="25" t="str">
        <f ca="1">VLOOKUP(1,list,17,FALSE)</f>
        <v>い</v>
      </c>
      <c r="BM17" s="26"/>
      <c r="BN17" s="26"/>
      <c r="BO17" s="26"/>
      <c r="BP17" s="27"/>
      <c r="BQ17" s="21" t="str">
        <f ca="1">IF($AA$2="入れる",VLOOKUP(1,list,6,FALSE),"")</f>
        <v/>
      </c>
      <c r="BR17" s="21"/>
      <c r="BS17" s="21"/>
      <c r="BT17" s="22"/>
      <c r="BU17" s="88"/>
      <c r="BV17" s="89"/>
      <c r="BW17" s="89"/>
      <c r="BX17" s="89"/>
      <c r="BY17" s="89"/>
      <c r="BZ17" s="89"/>
      <c r="CA17" s="89"/>
      <c r="CB17" s="89"/>
      <c r="CC17" s="89"/>
      <c r="CD17" s="88"/>
      <c r="CE17" s="89"/>
      <c r="CF17" s="89"/>
      <c r="CG17" s="89"/>
      <c r="CH17" s="89"/>
      <c r="CI17" s="89"/>
      <c r="CJ17" s="89"/>
      <c r="CK17" s="89"/>
      <c r="CL17" s="89"/>
      <c r="CM17" s="65" t="s">
        <v>10</v>
      </c>
      <c r="CN17" s="66"/>
      <c r="CO17" s="66"/>
      <c r="CP17" s="67"/>
      <c r="CQ17" s="67"/>
      <c r="CR17" s="68"/>
    </row>
    <row r="18" spans="1:96" ht="13.05" customHeight="1" thickBot="1" x14ac:dyDescent="0.3">
      <c r="A18" s="28"/>
      <c r="B18" s="29"/>
      <c r="C18" s="29"/>
      <c r="D18" s="29"/>
      <c r="E18" s="30"/>
      <c r="F18" s="37"/>
      <c r="G18" s="23"/>
      <c r="H18" s="23"/>
      <c r="I18" s="24"/>
      <c r="J18" s="28"/>
      <c r="K18" s="29"/>
      <c r="L18" s="29"/>
      <c r="M18" s="29"/>
      <c r="N18" s="30"/>
      <c r="O18" s="37"/>
      <c r="P18" s="23"/>
      <c r="Q18" s="23"/>
      <c r="R18" s="24"/>
      <c r="S18" s="28"/>
      <c r="T18" s="29"/>
      <c r="U18" s="29"/>
      <c r="V18" s="29"/>
      <c r="W18" s="30"/>
      <c r="X18" s="37"/>
      <c r="Y18" s="23"/>
      <c r="Z18" s="23"/>
      <c r="AA18" s="24"/>
      <c r="AB18" s="28"/>
      <c r="AC18" s="29"/>
      <c r="AD18" s="29"/>
      <c r="AE18" s="29"/>
      <c r="AF18" s="30"/>
      <c r="AG18" s="37"/>
      <c r="AH18" s="23"/>
      <c r="AI18" s="23"/>
      <c r="AJ18" s="24"/>
      <c r="AK18" s="28"/>
      <c r="AL18" s="29"/>
      <c r="AM18" s="29"/>
      <c r="AN18" s="29"/>
      <c r="AO18" s="30"/>
      <c r="AP18" s="37"/>
      <c r="AQ18" s="23"/>
      <c r="AR18" s="23"/>
      <c r="AS18" s="24"/>
      <c r="AT18" s="28"/>
      <c r="AU18" s="29"/>
      <c r="AV18" s="29"/>
      <c r="AW18" s="29"/>
      <c r="AX18" s="30"/>
      <c r="AY18" s="37"/>
      <c r="AZ18" s="23"/>
      <c r="BA18" s="23"/>
      <c r="BB18" s="24"/>
      <c r="BC18" s="28"/>
      <c r="BD18" s="29"/>
      <c r="BE18" s="29"/>
      <c r="BF18" s="29"/>
      <c r="BG18" s="30"/>
      <c r="BH18" s="37"/>
      <c r="BI18" s="23"/>
      <c r="BJ18" s="23"/>
      <c r="BK18" s="23"/>
      <c r="BL18" s="28"/>
      <c r="BM18" s="29"/>
      <c r="BN18" s="29"/>
      <c r="BO18" s="29"/>
      <c r="BP18" s="30"/>
      <c r="BQ18" s="23"/>
      <c r="BR18" s="23"/>
      <c r="BS18" s="23"/>
      <c r="BT18" s="24"/>
      <c r="BU18" s="88"/>
      <c r="BV18" s="89"/>
      <c r="BW18" s="89"/>
      <c r="BX18" s="89"/>
      <c r="BY18" s="89"/>
      <c r="BZ18" s="89"/>
      <c r="CA18" s="89"/>
      <c r="CB18" s="89"/>
      <c r="CC18" s="89"/>
      <c r="CD18" s="88"/>
      <c r="CE18" s="89"/>
      <c r="CF18" s="89"/>
      <c r="CG18" s="89"/>
      <c r="CH18" s="89"/>
      <c r="CI18" s="89"/>
      <c r="CJ18" s="89"/>
      <c r="CK18" s="89"/>
      <c r="CL18" s="89"/>
      <c r="CM18" s="69"/>
      <c r="CN18" s="70"/>
      <c r="CO18" s="70"/>
      <c r="CP18" s="71"/>
      <c r="CQ18" s="71"/>
      <c r="CR18" s="72"/>
    </row>
    <row r="19" spans="1:96" ht="13.05" customHeight="1" thickBot="1" x14ac:dyDescent="0.3">
      <c r="A19" s="28"/>
      <c r="B19" s="29"/>
      <c r="C19" s="29"/>
      <c r="D19" s="29"/>
      <c r="E19" s="30"/>
      <c r="F19" s="37"/>
      <c r="G19" s="23"/>
      <c r="H19" s="23"/>
      <c r="I19" s="24"/>
      <c r="J19" s="28"/>
      <c r="K19" s="29"/>
      <c r="L19" s="29"/>
      <c r="M19" s="29"/>
      <c r="N19" s="30"/>
      <c r="O19" s="37"/>
      <c r="P19" s="23"/>
      <c r="Q19" s="23"/>
      <c r="R19" s="24"/>
      <c r="S19" s="28"/>
      <c r="T19" s="29"/>
      <c r="U19" s="29"/>
      <c r="V19" s="29"/>
      <c r="W19" s="30"/>
      <c r="X19" s="37"/>
      <c r="Y19" s="23"/>
      <c r="Z19" s="23"/>
      <c r="AA19" s="24"/>
      <c r="AB19" s="28"/>
      <c r="AC19" s="29"/>
      <c r="AD19" s="29"/>
      <c r="AE19" s="29"/>
      <c r="AF19" s="30"/>
      <c r="AG19" s="37"/>
      <c r="AH19" s="23"/>
      <c r="AI19" s="23"/>
      <c r="AJ19" s="24"/>
      <c r="AK19" s="28"/>
      <c r="AL19" s="29"/>
      <c r="AM19" s="29"/>
      <c r="AN19" s="29"/>
      <c r="AO19" s="30"/>
      <c r="AP19" s="37"/>
      <c r="AQ19" s="23"/>
      <c r="AR19" s="23"/>
      <c r="AS19" s="24"/>
      <c r="AT19" s="28"/>
      <c r="AU19" s="29"/>
      <c r="AV19" s="29"/>
      <c r="AW19" s="29"/>
      <c r="AX19" s="30"/>
      <c r="AY19" s="37"/>
      <c r="AZ19" s="23"/>
      <c r="BA19" s="23"/>
      <c r="BB19" s="24"/>
      <c r="BC19" s="28"/>
      <c r="BD19" s="29"/>
      <c r="BE19" s="29"/>
      <c r="BF19" s="29"/>
      <c r="BG19" s="30"/>
      <c r="BH19" s="37"/>
      <c r="BI19" s="23"/>
      <c r="BJ19" s="23"/>
      <c r="BK19" s="23"/>
      <c r="BL19" s="28"/>
      <c r="BM19" s="29"/>
      <c r="BN19" s="29"/>
      <c r="BO19" s="29"/>
      <c r="BP19" s="30"/>
      <c r="BQ19" s="23"/>
      <c r="BR19" s="23"/>
      <c r="BS19" s="23"/>
      <c r="BT19" s="24"/>
      <c r="BU19" s="88"/>
      <c r="BV19" s="89"/>
      <c r="BW19" s="89"/>
      <c r="BX19" s="89"/>
      <c r="BY19" s="89"/>
      <c r="BZ19" s="89"/>
      <c r="CA19" s="89"/>
      <c r="CB19" s="89"/>
      <c r="CC19" s="89"/>
      <c r="CD19" s="88"/>
      <c r="CE19" s="89"/>
      <c r="CF19" s="89"/>
      <c r="CG19" s="89"/>
      <c r="CH19" s="89"/>
      <c r="CI19" s="89"/>
      <c r="CJ19" s="89"/>
      <c r="CK19" s="89"/>
      <c r="CL19" s="89"/>
      <c r="CM19" s="69"/>
      <c r="CN19" s="70"/>
      <c r="CO19" s="70"/>
      <c r="CP19" s="71"/>
      <c r="CQ19" s="71"/>
      <c r="CR19" s="72"/>
    </row>
    <row r="20" spans="1:96" ht="13.05" customHeight="1" thickBot="1" x14ac:dyDescent="0.3">
      <c r="A20" s="28"/>
      <c r="B20" s="29"/>
      <c r="C20" s="29"/>
      <c r="D20" s="29"/>
      <c r="E20" s="30"/>
      <c r="F20" s="37"/>
      <c r="G20" s="23"/>
      <c r="H20" s="23"/>
      <c r="I20" s="24"/>
      <c r="J20" s="28"/>
      <c r="K20" s="29"/>
      <c r="L20" s="29"/>
      <c r="M20" s="29"/>
      <c r="N20" s="30"/>
      <c r="O20" s="37"/>
      <c r="P20" s="23"/>
      <c r="Q20" s="23"/>
      <c r="R20" s="24"/>
      <c r="S20" s="28"/>
      <c r="T20" s="29"/>
      <c r="U20" s="29"/>
      <c r="V20" s="29"/>
      <c r="W20" s="30"/>
      <c r="X20" s="37"/>
      <c r="Y20" s="23"/>
      <c r="Z20" s="23"/>
      <c r="AA20" s="24"/>
      <c r="AB20" s="28"/>
      <c r="AC20" s="29"/>
      <c r="AD20" s="29"/>
      <c r="AE20" s="29"/>
      <c r="AF20" s="30"/>
      <c r="AG20" s="37"/>
      <c r="AH20" s="23"/>
      <c r="AI20" s="23"/>
      <c r="AJ20" s="24"/>
      <c r="AK20" s="28"/>
      <c r="AL20" s="29"/>
      <c r="AM20" s="29"/>
      <c r="AN20" s="29"/>
      <c r="AO20" s="30"/>
      <c r="AP20" s="37"/>
      <c r="AQ20" s="23"/>
      <c r="AR20" s="23"/>
      <c r="AS20" s="24"/>
      <c r="AT20" s="28"/>
      <c r="AU20" s="29"/>
      <c r="AV20" s="29"/>
      <c r="AW20" s="29"/>
      <c r="AX20" s="30"/>
      <c r="AY20" s="37"/>
      <c r="AZ20" s="23"/>
      <c r="BA20" s="23"/>
      <c r="BB20" s="24"/>
      <c r="BC20" s="28"/>
      <c r="BD20" s="29"/>
      <c r="BE20" s="29"/>
      <c r="BF20" s="29"/>
      <c r="BG20" s="30"/>
      <c r="BH20" s="37"/>
      <c r="BI20" s="23"/>
      <c r="BJ20" s="23"/>
      <c r="BK20" s="23"/>
      <c r="BL20" s="28"/>
      <c r="BM20" s="29"/>
      <c r="BN20" s="29"/>
      <c r="BO20" s="29"/>
      <c r="BP20" s="30"/>
      <c r="BQ20" s="23"/>
      <c r="BR20" s="23"/>
      <c r="BS20" s="23"/>
      <c r="BT20" s="24"/>
      <c r="BU20" s="88"/>
      <c r="BV20" s="89"/>
      <c r="BW20" s="89"/>
      <c r="BX20" s="89"/>
      <c r="BY20" s="89"/>
      <c r="BZ20" s="89"/>
      <c r="CA20" s="89"/>
      <c r="CB20" s="89"/>
      <c r="CC20" s="89"/>
      <c r="CD20" s="88"/>
      <c r="CE20" s="89"/>
      <c r="CF20" s="89"/>
      <c r="CG20" s="89"/>
      <c r="CH20" s="89"/>
      <c r="CI20" s="89"/>
      <c r="CJ20" s="89"/>
      <c r="CK20" s="89"/>
      <c r="CL20" s="89"/>
      <c r="CM20" s="69"/>
      <c r="CN20" s="70"/>
      <c r="CO20" s="70"/>
      <c r="CP20" s="71"/>
      <c r="CQ20" s="71"/>
      <c r="CR20" s="72"/>
    </row>
    <row r="21" spans="1:96" ht="13.05" customHeight="1" thickBot="1" x14ac:dyDescent="0.3">
      <c r="A21" s="25" t="str">
        <f ca="1">VLOOKUP(8,list,18,FALSE)</f>
        <v>銭</v>
      </c>
      <c r="B21" s="26"/>
      <c r="C21" s="26"/>
      <c r="D21" s="26"/>
      <c r="E21" s="27"/>
      <c r="F21" s="36" t="str">
        <f ca="1">IF($AA$2="入れる",VLOOKUP(8,list,7,FALSE),"")</f>
        <v>ぜに</v>
      </c>
      <c r="G21" s="21"/>
      <c r="H21" s="21"/>
      <c r="I21" s="22"/>
      <c r="J21" s="25" t="str">
        <f ca="1">VLOOKUP(7,list,18,FALSE)</f>
        <v>ぶ</v>
      </c>
      <c r="K21" s="26"/>
      <c r="L21" s="26"/>
      <c r="M21" s="26"/>
      <c r="N21" s="27"/>
      <c r="O21" s="36" t="str">
        <f ca="1">IF($AA$2="入れる",VLOOKUP(7,list,7,FALSE),"")</f>
        <v/>
      </c>
      <c r="P21" s="21"/>
      <c r="Q21" s="21"/>
      <c r="R21" s="22"/>
      <c r="S21" s="25" t="str">
        <f ca="1">VLOOKUP(6,list,18,FALSE)</f>
        <v>ま</v>
      </c>
      <c r="T21" s="26"/>
      <c r="U21" s="26"/>
      <c r="V21" s="26"/>
      <c r="W21" s="27"/>
      <c r="X21" s="36" t="str">
        <f ca="1">IF($AA$2="入れる",VLOOKUP(6,list,7,FALSE),"")</f>
        <v/>
      </c>
      <c r="Y21" s="21"/>
      <c r="Z21" s="21"/>
      <c r="AA21" s="22"/>
      <c r="AB21" s="25" t="str">
        <f ca="1">VLOOKUP(5,list,18,FALSE)</f>
        <v>植</v>
      </c>
      <c r="AC21" s="26"/>
      <c r="AD21" s="26"/>
      <c r="AE21" s="26"/>
      <c r="AF21" s="27"/>
      <c r="AG21" s="36" t="str">
        <f ca="1">IF($AA$2="入れる",VLOOKUP(5,list,7,FALSE),"")</f>
        <v>う</v>
      </c>
      <c r="AH21" s="21"/>
      <c r="AI21" s="21"/>
      <c r="AJ21" s="22"/>
      <c r="AK21" s="25" t="str">
        <f ca="1">VLOOKUP(4,list,18,FALSE)</f>
        <v>き</v>
      </c>
      <c r="AL21" s="26"/>
      <c r="AM21" s="26"/>
      <c r="AN21" s="26"/>
      <c r="AO21" s="27"/>
      <c r="AP21" s="36" t="str">
        <f ca="1">IF($AA$2="入れる",VLOOKUP(4,list,7,FALSE),"")</f>
        <v/>
      </c>
      <c r="AQ21" s="21"/>
      <c r="AR21" s="21"/>
      <c r="AS21" s="22"/>
      <c r="AT21" s="25" t="str">
        <f ca="1">VLOOKUP(3,list,18,FALSE)</f>
        <v>矯</v>
      </c>
      <c r="AU21" s="26"/>
      <c r="AV21" s="26"/>
      <c r="AW21" s="26"/>
      <c r="AX21" s="27"/>
      <c r="AY21" s="36" t="str">
        <f ca="1">IF($AA$2="入れる",VLOOKUP(3,list,7,FALSE),"")</f>
        <v>きょう</v>
      </c>
      <c r="AZ21" s="21"/>
      <c r="BA21" s="21"/>
      <c r="BB21" s="22"/>
      <c r="BC21" s="25" t="str">
        <f ca="1">VLOOKUP(2,list,18,FALSE)</f>
        <v>仲</v>
      </c>
      <c r="BD21" s="26"/>
      <c r="BE21" s="26"/>
      <c r="BF21" s="26"/>
      <c r="BG21" s="27"/>
      <c r="BH21" s="36" t="str">
        <f ca="1">IF($AA$2="入れる",VLOOKUP(2,list,7,FALSE),"")</f>
        <v>ちゅう</v>
      </c>
      <c r="BI21" s="21"/>
      <c r="BJ21" s="21"/>
      <c r="BK21" s="21"/>
      <c r="BL21" s="25" t="str">
        <f ca="1">VLOOKUP(1,list,18,FALSE)</f>
        <v>に</v>
      </c>
      <c r="BM21" s="26"/>
      <c r="BN21" s="26"/>
      <c r="BO21" s="26"/>
      <c r="BP21" s="27"/>
      <c r="BQ21" s="21" t="str">
        <f ca="1">IF($AA$2="入れる",VLOOKUP(1,list,7,FALSE),"")</f>
        <v/>
      </c>
      <c r="BR21" s="21"/>
      <c r="BS21" s="21"/>
      <c r="BT21" s="22"/>
      <c r="BU21" s="88"/>
      <c r="BV21" s="89"/>
      <c r="BW21" s="89"/>
      <c r="BX21" s="89"/>
      <c r="BY21" s="89"/>
      <c r="BZ21" s="89"/>
      <c r="CA21" s="89"/>
      <c r="CB21" s="89"/>
      <c r="CC21" s="89"/>
      <c r="CD21" s="88"/>
      <c r="CE21" s="89"/>
      <c r="CF21" s="89"/>
      <c r="CG21" s="89"/>
      <c r="CH21" s="89"/>
      <c r="CI21" s="89"/>
      <c r="CJ21" s="89"/>
      <c r="CK21" s="89"/>
      <c r="CL21" s="89"/>
      <c r="CM21" s="73"/>
      <c r="CN21" s="71"/>
      <c r="CO21" s="71"/>
      <c r="CP21" s="71"/>
      <c r="CQ21" s="71"/>
      <c r="CR21" s="72"/>
    </row>
    <row r="22" spans="1:96" ht="13.05" customHeight="1" thickBot="1" x14ac:dyDescent="0.3">
      <c r="A22" s="28"/>
      <c r="B22" s="29"/>
      <c r="C22" s="29"/>
      <c r="D22" s="29"/>
      <c r="E22" s="30"/>
      <c r="F22" s="37"/>
      <c r="G22" s="23"/>
      <c r="H22" s="23"/>
      <c r="I22" s="24"/>
      <c r="J22" s="28"/>
      <c r="K22" s="29"/>
      <c r="L22" s="29"/>
      <c r="M22" s="29"/>
      <c r="N22" s="30"/>
      <c r="O22" s="37"/>
      <c r="P22" s="23"/>
      <c r="Q22" s="23"/>
      <c r="R22" s="24"/>
      <c r="S22" s="28"/>
      <c r="T22" s="29"/>
      <c r="U22" s="29"/>
      <c r="V22" s="29"/>
      <c r="W22" s="30"/>
      <c r="X22" s="37"/>
      <c r="Y22" s="23"/>
      <c r="Z22" s="23"/>
      <c r="AA22" s="24"/>
      <c r="AB22" s="28"/>
      <c r="AC22" s="29"/>
      <c r="AD22" s="29"/>
      <c r="AE22" s="29"/>
      <c r="AF22" s="30"/>
      <c r="AG22" s="37"/>
      <c r="AH22" s="23"/>
      <c r="AI22" s="23"/>
      <c r="AJ22" s="24"/>
      <c r="AK22" s="28"/>
      <c r="AL22" s="29"/>
      <c r="AM22" s="29"/>
      <c r="AN22" s="29"/>
      <c r="AO22" s="30"/>
      <c r="AP22" s="37"/>
      <c r="AQ22" s="23"/>
      <c r="AR22" s="23"/>
      <c r="AS22" s="24"/>
      <c r="AT22" s="28"/>
      <c r="AU22" s="29"/>
      <c r="AV22" s="29"/>
      <c r="AW22" s="29"/>
      <c r="AX22" s="30"/>
      <c r="AY22" s="37"/>
      <c r="AZ22" s="23"/>
      <c r="BA22" s="23"/>
      <c r="BB22" s="24"/>
      <c r="BC22" s="28"/>
      <c r="BD22" s="29"/>
      <c r="BE22" s="29"/>
      <c r="BF22" s="29"/>
      <c r="BG22" s="30"/>
      <c r="BH22" s="37"/>
      <c r="BI22" s="23"/>
      <c r="BJ22" s="23"/>
      <c r="BK22" s="23"/>
      <c r="BL22" s="28"/>
      <c r="BM22" s="29"/>
      <c r="BN22" s="29"/>
      <c r="BO22" s="29"/>
      <c r="BP22" s="30"/>
      <c r="BQ22" s="23"/>
      <c r="BR22" s="23"/>
      <c r="BS22" s="23"/>
      <c r="BT22" s="24"/>
      <c r="BU22" s="88"/>
      <c r="BV22" s="89"/>
      <c r="BW22" s="89"/>
      <c r="BX22" s="89"/>
      <c r="BY22" s="89"/>
      <c r="BZ22" s="89"/>
      <c r="CA22" s="89"/>
      <c r="CB22" s="89"/>
      <c r="CC22" s="89"/>
      <c r="CD22" s="88"/>
      <c r="CE22" s="89"/>
      <c r="CF22" s="89"/>
      <c r="CG22" s="89"/>
      <c r="CH22" s="89"/>
      <c r="CI22" s="89"/>
      <c r="CJ22" s="89"/>
      <c r="CK22" s="89"/>
      <c r="CL22" s="89"/>
      <c r="CM22" s="73"/>
      <c r="CN22" s="71"/>
      <c r="CO22" s="71"/>
      <c r="CP22" s="71"/>
      <c r="CQ22" s="71"/>
      <c r="CR22" s="72"/>
    </row>
    <row r="23" spans="1:96" ht="13.05" customHeight="1" thickBot="1" x14ac:dyDescent="0.3">
      <c r="A23" s="28"/>
      <c r="B23" s="29"/>
      <c r="C23" s="29"/>
      <c r="D23" s="29"/>
      <c r="E23" s="30"/>
      <c r="F23" s="37"/>
      <c r="G23" s="23"/>
      <c r="H23" s="23"/>
      <c r="I23" s="24"/>
      <c r="J23" s="28"/>
      <c r="K23" s="29"/>
      <c r="L23" s="29"/>
      <c r="M23" s="29"/>
      <c r="N23" s="30"/>
      <c r="O23" s="37"/>
      <c r="P23" s="23"/>
      <c r="Q23" s="23"/>
      <c r="R23" s="24"/>
      <c r="S23" s="28"/>
      <c r="T23" s="29"/>
      <c r="U23" s="29"/>
      <c r="V23" s="29"/>
      <c r="W23" s="30"/>
      <c r="X23" s="37"/>
      <c r="Y23" s="23"/>
      <c r="Z23" s="23"/>
      <c r="AA23" s="24"/>
      <c r="AB23" s="28"/>
      <c r="AC23" s="29"/>
      <c r="AD23" s="29"/>
      <c r="AE23" s="29"/>
      <c r="AF23" s="30"/>
      <c r="AG23" s="37"/>
      <c r="AH23" s="23"/>
      <c r="AI23" s="23"/>
      <c r="AJ23" s="24"/>
      <c r="AK23" s="28"/>
      <c r="AL23" s="29"/>
      <c r="AM23" s="29"/>
      <c r="AN23" s="29"/>
      <c r="AO23" s="30"/>
      <c r="AP23" s="37"/>
      <c r="AQ23" s="23"/>
      <c r="AR23" s="23"/>
      <c r="AS23" s="24"/>
      <c r="AT23" s="28"/>
      <c r="AU23" s="29"/>
      <c r="AV23" s="29"/>
      <c r="AW23" s="29"/>
      <c r="AX23" s="30"/>
      <c r="AY23" s="37"/>
      <c r="AZ23" s="23"/>
      <c r="BA23" s="23"/>
      <c r="BB23" s="24"/>
      <c r="BC23" s="28"/>
      <c r="BD23" s="29"/>
      <c r="BE23" s="29"/>
      <c r="BF23" s="29"/>
      <c r="BG23" s="30"/>
      <c r="BH23" s="37"/>
      <c r="BI23" s="23"/>
      <c r="BJ23" s="23"/>
      <c r="BK23" s="23"/>
      <c r="BL23" s="28"/>
      <c r="BM23" s="29"/>
      <c r="BN23" s="29"/>
      <c r="BO23" s="29"/>
      <c r="BP23" s="30"/>
      <c r="BQ23" s="23"/>
      <c r="BR23" s="23"/>
      <c r="BS23" s="23"/>
      <c r="BT23" s="24"/>
      <c r="BU23" s="88"/>
      <c r="BV23" s="89"/>
      <c r="BW23" s="89"/>
      <c r="BX23" s="89"/>
      <c r="BY23" s="89"/>
      <c r="BZ23" s="89"/>
      <c r="CA23" s="89"/>
      <c r="CB23" s="89"/>
      <c r="CC23" s="89"/>
      <c r="CD23" s="88"/>
      <c r="CE23" s="89"/>
      <c r="CF23" s="89"/>
      <c r="CG23" s="89"/>
      <c r="CH23" s="89"/>
      <c r="CI23" s="89"/>
      <c r="CJ23" s="89"/>
      <c r="CK23" s="89"/>
      <c r="CL23" s="89"/>
      <c r="CM23" s="73"/>
      <c r="CN23" s="71"/>
      <c r="CO23" s="71"/>
      <c r="CP23" s="71"/>
      <c r="CQ23" s="71"/>
      <c r="CR23" s="72"/>
    </row>
    <row r="24" spans="1:96" ht="13.05" customHeight="1" thickBot="1" x14ac:dyDescent="0.3">
      <c r="A24" s="28"/>
      <c r="B24" s="29"/>
      <c r="C24" s="29"/>
      <c r="D24" s="29"/>
      <c r="E24" s="30"/>
      <c r="F24" s="37"/>
      <c r="G24" s="23"/>
      <c r="H24" s="23"/>
      <c r="I24" s="24"/>
      <c r="J24" s="28"/>
      <c r="K24" s="29"/>
      <c r="L24" s="29"/>
      <c r="M24" s="29"/>
      <c r="N24" s="30"/>
      <c r="O24" s="37"/>
      <c r="P24" s="23"/>
      <c r="Q24" s="23"/>
      <c r="R24" s="24"/>
      <c r="S24" s="28"/>
      <c r="T24" s="29"/>
      <c r="U24" s="29"/>
      <c r="V24" s="29"/>
      <c r="W24" s="30"/>
      <c r="X24" s="37"/>
      <c r="Y24" s="23"/>
      <c r="Z24" s="23"/>
      <c r="AA24" s="24"/>
      <c r="AB24" s="28"/>
      <c r="AC24" s="29"/>
      <c r="AD24" s="29"/>
      <c r="AE24" s="29"/>
      <c r="AF24" s="30"/>
      <c r="AG24" s="37"/>
      <c r="AH24" s="23"/>
      <c r="AI24" s="23"/>
      <c r="AJ24" s="24"/>
      <c r="AK24" s="28"/>
      <c r="AL24" s="29"/>
      <c r="AM24" s="29"/>
      <c r="AN24" s="29"/>
      <c r="AO24" s="30"/>
      <c r="AP24" s="37"/>
      <c r="AQ24" s="23"/>
      <c r="AR24" s="23"/>
      <c r="AS24" s="24"/>
      <c r="AT24" s="28"/>
      <c r="AU24" s="29"/>
      <c r="AV24" s="29"/>
      <c r="AW24" s="29"/>
      <c r="AX24" s="30"/>
      <c r="AY24" s="37"/>
      <c r="AZ24" s="23"/>
      <c r="BA24" s="23"/>
      <c r="BB24" s="24"/>
      <c r="BC24" s="28"/>
      <c r="BD24" s="29"/>
      <c r="BE24" s="29"/>
      <c r="BF24" s="29"/>
      <c r="BG24" s="30"/>
      <c r="BH24" s="37"/>
      <c r="BI24" s="23"/>
      <c r="BJ24" s="23"/>
      <c r="BK24" s="23"/>
      <c r="BL24" s="28"/>
      <c r="BM24" s="29"/>
      <c r="BN24" s="29"/>
      <c r="BO24" s="29"/>
      <c r="BP24" s="30"/>
      <c r="BQ24" s="23"/>
      <c r="BR24" s="23"/>
      <c r="BS24" s="23"/>
      <c r="BT24" s="24"/>
      <c r="BU24" s="88"/>
      <c r="BV24" s="89"/>
      <c r="BW24" s="89"/>
      <c r="BX24" s="89"/>
      <c r="BY24" s="89"/>
      <c r="BZ24" s="89"/>
      <c r="CA24" s="89"/>
      <c r="CB24" s="89"/>
      <c r="CC24" s="89"/>
      <c r="CD24" s="88"/>
      <c r="CE24" s="89"/>
      <c r="CF24" s="89"/>
      <c r="CG24" s="89"/>
      <c r="CH24" s="89"/>
      <c r="CI24" s="89"/>
      <c r="CJ24" s="89"/>
      <c r="CK24" s="89"/>
      <c r="CL24" s="89"/>
      <c r="CM24" s="73"/>
      <c r="CN24" s="71"/>
      <c r="CO24" s="71"/>
      <c r="CP24" s="71"/>
      <c r="CQ24" s="71"/>
      <c r="CR24" s="72"/>
    </row>
    <row r="25" spans="1:96" ht="13.05" customHeight="1" thickBot="1" x14ac:dyDescent="0.3">
      <c r="A25" s="25" t="str">
        <f ca="1">VLOOKUP(8,list,19,FALSE)</f>
        <v>で</v>
      </c>
      <c r="B25" s="26"/>
      <c r="C25" s="26"/>
      <c r="D25" s="26"/>
      <c r="E25" s="27"/>
      <c r="F25" s="36" t="str">
        <f ca="1">IF($AA$2="入れる",VLOOKUP(8,list,8,FALSE),"")</f>
        <v/>
      </c>
      <c r="G25" s="21"/>
      <c r="H25" s="21"/>
      <c r="I25" s="22"/>
      <c r="J25" s="25" t="str">
        <f ca="1">VLOOKUP(7,list,19,FALSE)</f>
        <v>っ</v>
      </c>
      <c r="K25" s="26"/>
      <c r="L25" s="26"/>
      <c r="M25" s="26"/>
      <c r="N25" s="27"/>
      <c r="O25" s="36" t="str">
        <f ca="1">IF($AA$2="入れる",VLOOKUP(7,list,8,FALSE),"")</f>
        <v/>
      </c>
      <c r="P25" s="21"/>
      <c r="Q25" s="21"/>
      <c r="R25" s="22"/>
      <c r="S25" s="25" t="str">
        <f ca="1">VLOOKUP(6,list,19,FALSE)</f>
        <v>で</v>
      </c>
      <c r="T25" s="26"/>
      <c r="U25" s="26"/>
      <c r="V25" s="26"/>
      <c r="W25" s="27"/>
      <c r="X25" s="36" t="str">
        <f ca="1">IF($AA$2="入れる",VLOOKUP(6,list,8,FALSE),"")</f>
        <v/>
      </c>
      <c r="Y25" s="21"/>
      <c r="Z25" s="21"/>
      <c r="AA25" s="22"/>
      <c r="AB25" s="25" t="str">
        <f ca="1">VLOOKUP(5,list,19,FALSE)</f>
        <v>え</v>
      </c>
      <c r="AC25" s="26"/>
      <c r="AD25" s="26"/>
      <c r="AE25" s="26"/>
      <c r="AF25" s="27"/>
      <c r="AG25" s="36" t="str">
        <f ca="1">IF($AA$2="入れる",VLOOKUP(5,list,8,FALSE),"")</f>
        <v/>
      </c>
      <c r="AH25" s="21"/>
      <c r="AI25" s="21"/>
      <c r="AJ25" s="22"/>
      <c r="AK25" s="25" t="str">
        <f ca="1">VLOOKUP(4,list,19,FALSE)</f>
        <v>込</v>
      </c>
      <c r="AL25" s="26"/>
      <c r="AM25" s="26"/>
      <c r="AN25" s="26"/>
      <c r="AO25" s="27"/>
      <c r="AP25" s="36" t="str">
        <f ca="1">IF($AA$2="入れる",VLOOKUP(4,list,8,FALSE),"")</f>
        <v>こ</v>
      </c>
      <c r="AQ25" s="21"/>
      <c r="AR25" s="21"/>
      <c r="AS25" s="22"/>
      <c r="AT25" s="25" t="str">
        <f ca="1">VLOOKUP(3,list,19,FALSE)</f>
        <v>正</v>
      </c>
      <c r="AU25" s="26"/>
      <c r="AV25" s="26"/>
      <c r="AW25" s="26"/>
      <c r="AX25" s="27"/>
      <c r="AY25" s="36" t="str">
        <f ca="1">IF($AA$2="入れる",VLOOKUP(3,list,8,FALSE),"")</f>
        <v>せい</v>
      </c>
      <c r="AZ25" s="21"/>
      <c r="BA25" s="21"/>
      <c r="BB25" s="22"/>
      <c r="BC25" s="25" t="str">
        <f ca="1">VLOOKUP(2,list,19,FALSE)</f>
        <v>裁</v>
      </c>
      <c r="BD25" s="26"/>
      <c r="BE25" s="26"/>
      <c r="BF25" s="26"/>
      <c r="BG25" s="27"/>
      <c r="BH25" s="36" t="str">
        <f ca="1">IF($AA$2="入れる",VLOOKUP(2,list,8,FALSE),"")</f>
        <v>さい</v>
      </c>
      <c r="BI25" s="21"/>
      <c r="BJ25" s="21"/>
      <c r="BK25" s="21"/>
      <c r="BL25" s="25" t="str">
        <f ca="1">VLOOKUP(1,list,19,FALSE)</f>
        <v>渋</v>
      </c>
      <c r="BM25" s="26"/>
      <c r="BN25" s="26"/>
      <c r="BO25" s="26"/>
      <c r="BP25" s="27"/>
      <c r="BQ25" s="21" t="str">
        <f ca="1">IF($AA$2="入れる",VLOOKUP(1,list,8,FALSE),"")</f>
        <v>しぶ</v>
      </c>
      <c r="BR25" s="21"/>
      <c r="BS25" s="21"/>
      <c r="BT25" s="22"/>
      <c r="BU25" s="88"/>
      <c r="BV25" s="89"/>
      <c r="BW25" s="89"/>
      <c r="BX25" s="89"/>
      <c r="BY25" s="89"/>
      <c r="BZ25" s="89"/>
      <c r="CA25" s="89"/>
      <c r="CB25" s="89"/>
      <c r="CC25" s="89"/>
      <c r="CD25" s="88"/>
      <c r="CE25" s="89"/>
      <c r="CF25" s="89"/>
      <c r="CG25" s="89"/>
      <c r="CH25" s="89"/>
      <c r="CI25" s="89"/>
      <c r="CJ25" s="89"/>
      <c r="CK25" s="89"/>
      <c r="CL25" s="89"/>
      <c r="CM25" s="73"/>
      <c r="CN25" s="71"/>
      <c r="CO25" s="71"/>
      <c r="CP25" s="71"/>
      <c r="CQ25" s="71"/>
      <c r="CR25" s="72"/>
    </row>
    <row r="26" spans="1:96" ht="13.05" customHeight="1" thickBot="1" x14ac:dyDescent="0.3">
      <c r="A26" s="28"/>
      <c r="B26" s="29"/>
      <c r="C26" s="29"/>
      <c r="D26" s="29"/>
      <c r="E26" s="30"/>
      <c r="F26" s="37"/>
      <c r="G26" s="23"/>
      <c r="H26" s="23"/>
      <c r="I26" s="24"/>
      <c r="J26" s="28"/>
      <c r="K26" s="29"/>
      <c r="L26" s="29"/>
      <c r="M26" s="29"/>
      <c r="N26" s="30"/>
      <c r="O26" s="37"/>
      <c r="P26" s="23"/>
      <c r="Q26" s="23"/>
      <c r="R26" s="24"/>
      <c r="S26" s="28"/>
      <c r="T26" s="29"/>
      <c r="U26" s="29"/>
      <c r="V26" s="29"/>
      <c r="W26" s="30"/>
      <c r="X26" s="37"/>
      <c r="Y26" s="23"/>
      <c r="Z26" s="23"/>
      <c r="AA26" s="24"/>
      <c r="AB26" s="28"/>
      <c r="AC26" s="29"/>
      <c r="AD26" s="29"/>
      <c r="AE26" s="29"/>
      <c r="AF26" s="30"/>
      <c r="AG26" s="37"/>
      <c r="AH26" s="23"/>
      <c r="AI26" s="23"/>
      <c r="AJ26" s="24"/>
      <c r="AK26" s="28"/>
      <c r="AL26" s="29"/>
      <c r="AM26" s="29"/>
      <c r="AN26" s="29"/>
      <c r="AO26" s="30"/>
      <c r="AP26" s="37"/>
      <c r="AQ26" s="23"/>
      <c r="AR26" s="23"/>
      <c r="AS26" s="24"/>
      <c r="AT26" s="28"/>
      <c r="AU26" s="29"/>
      <c r="AV26" s="29"/>
      <c r="AW26" s="29"/>
      <c r="AX26" s="30"/>
      <c r="AY26" s="37"/>
      <c r="AZ26" s="23"/>
      <c r="BA26" s="23"/>
      <c r="BB26" s="24"/>
      <c r="BC26" s="28"/>
      <c r="BD26" s="29"/>
      <c r="BE26" s="29"/>
      <c r="BF26" s="29"/>
      <c r="BG26" s="30"/>
      <c r="BH26" s="37"/>
      <c r="BI26" s="23"/>
      <c r="BJ26" s="23"/>
      <c r="BK26" s="23"/>
      <c r="BL26" s="28"/>
      <c r="BM26" s="29"/>
      <c r="BN26" s="29"/>
      <c r="BO26" s="29"/>
      <c r="BP26" s="30"/>
      <c r="BQ26" s="23"/>
      <c r="BR26" s="23"/>
      <c r="BS26" s="23"/>
      <c r="BT26" s="24"/>
      <c r="BU26" s="88"/>
      <c r="BV26" s="89"/>
      <c r="BW26" s="89"/>
      <c r="BX26" s="89"/>
      <c r="BY26" s="89"/>
      <c r="BZ26" s="89"/>
      <c r="CA26" s="89"/>
      <c r="CB26" s="89"/>
      <c r="CC26" s="89"/>
      <c r="CD26" s="88"/>
      <c r="CE26" s="89"/>
      <c r="CF26" s="89"/>
      <c r="CG26" s="89"/>
      <c r="CH26" s="89"/>
      <c r="CI26" s="89"/>
      <c r="CJ26" s="89"/>
      <c r="CK26" s="89"/>
      <c r="CL26" s="89"/>
      <c r="CM26" s="73"/>
      <c r="CN26" s="71"/>
      <c r="CO26" s="71"/>
      <c r="CP26" s="71"/>
      <c r="CQ26" s="71"/>
      <c r="CR26" s="72"/>
    </row>
    <row r="27" spans="1:96" ht="13.05" customHeight="1" thickBot="1" x14ac:dyDescent="0.3">
      <c r="A27" s="28"/>
      <c r="B27" s="29"/>
      <c r="C27" s="29"/>
      <c r="D27" s="29"/>
      <c r="E27" s="30"/>
      <c r="F27" s="37"/>
      <c r="G27" s="23"/>
      <c r="H27" s="23"/>
      <c r="I27" s="24"/>
      <c r="J27" s="28"/>
      <c r="K27" s="29"/>
      <c r="L27" s="29"/>
      <c r="M27" s="29"/>
      <c r="N27" s="30"/>
      <c r="O27" s="37"/>
      <c r="P27" s="23"/>
      <c r="Q27" s="23"/>
      <c r="R27" s="24"/>
      <c r="S27" s="28"/>
      <c r="T27" s="29"/>
      <c r="U27" s="29"/>
      <c r="V27" s="29"/>
      <c r="W27" s="30"/>
      <c r="X27" s="37"/>
      <c r="Y27" s="23"/>
      <c r="Z27" s="23"/>
      <c r="AA27" s="24"/>
      <c r="AB27" s="28"/>
      <c r="AC27" s="29"/>
      <c r="AD27" s="29"/>
      <c r="AE27" s="29"/>
      <c r="AF27" s="30"/>
      <c r="AG27" s="37"/>
      <c r="AH27" s="23"/>
      <c r="AI27" s="23"/>
      <c r="AJ27" s="24"/>
      <c r="AK27" s="28"/>
      <c r="AL27" s="29"/>
      <c r="AM27" s="29"/>
      <c r="AN27" s="29"/>
      <c r="AO27" s="30"/>
      <c r="AP27" s="37"/>
      <c r="AQ27" s="23"/>
      <c r="AR27" s="23"/>
      <c r="AS27" s="24"/>
      <c r="AT27" s="28"/>
      <c r="AU27" s="29"/>
      <c r="AV27" s="29"/>
      <c r="AW27" s="29"/>
      <c r="AX27" s="30"/>
      <c r="AY27" s="37"/>
      <c r="AZ27" s="23"/>
      <c r="BA27" s="23"/>
      <c r="BB27" s="24"/>
      <c r="BC27" s="28"/>
      <c r="BD27" s="29"/>
      <c r="BE27" s="29"/>
      <c r="BF27" s="29"/>
      <c r="BG27" s="30"/>
      <c r="BH27" s="37"/>
      <c r="BI27" s="23"/>
      <c r="BJ27" s="23"/>
      <c r="BK27" s="23"/>
      <c r="BL27" s="28"/>
      <c r="BM27" s="29"/>
      <c r="BN27" s="29"/>
      <c r="BO27" s="29"/>
      <c r="BP27" s="30"/>
      <c r="BQ27" s="23"/>
      <c r="BR27" s="23"/>
      <c r="BS27" s="23"/>
      <c r="BT27" s="24"/>
      <c r="BU27" s="86" t="str">
        <f ca="1">VLOOKUP(7,yomi,2,FALSE)</f>
        <v>苦渋の決断</v>
      </c>
      <c r="BV27" s="87"/>
      <c r="BW27" s="87"/>
      <c r="BX27" s="90"/>
      <c r="BY27" s="87"/>
      <c r="BZ27" s="87"/>
      <c r="CA27" s="87"/>
      <c r="CB27" s="87"/>
      <c r="CC27" s="87"/>
      <c r="CD27" s="86" t="str">
        <f ca="1">VLOOKUP(3,yomi,2,FALSE)</f>
        <v>巾着</v>
      </c>
      <c r="CE27" s="87"/>
      <c r="CF27" s="87"/>
      <c r="CG27" s="90"/>
      <c r="CH27" s="87"/>
      <c r="CI27" s="87"/>
      <c r="CJ27" s="87"/>
      <c r="CK27" s="87"/>
      <c r="CL27" s="87"/>
      <c r="CM27" s="73"/>
      <c r="CN27" s="71"/>
      <c r="CO27" s="71"/>
      <c r="CP27" s="71"/>
      <c r="CQ27" s="71"/>
      <c r="CR27" s="72"/>
    </row>
    <row r="28" spans="1:96" ht="13.05" customHeight="1" thickBot="1" x14ac:dyDescent="0.3">
      <c r="A28" s="28"/>
      <c r="B28" s="29"/>
      <c r="C28" s="29"/>
      <c r="D28" s="29"/>
      <c r="E28" s="30"/>
      <c r="F28" s="37"/>
      <c r="G28" s="23"/>
      <c r="H28" s="23"/>
      <c r="I28" s="24"/>
      <c r="J28" s="28"/>
      <c r="K28" s="29"/>
      <c r="L28" s="29"/>
      <c r="M28" s="29"/>
      <c r="N28" s="30"/>
      <c r="O28" s="37"/>
      <c r="P28" s="23"/>
      <c r="Q28" s="23"/>
      <c r="R28" s="24"/>
      <c r="S28" s="28"/>
      <c r="T28" s="29"/>
      <c r="U28" s="29"/>
      <c r="V28" s="29"/>
      <c r="W28" s="30"/>
      <c r="X28" s="37"/>
      <c r="Y28" s="23"/>
      <c r="Z28" s="23"/>
      <c r="AA28" s="24"/>
      <c r="AB28" s="28"/>
      <c r="AC28" s="29"/>
      <c r="AD28" s="29"/>
      <c r="AE28" s="29"/>
      <c r="AF28" s="30"/>
      <c r="AG28" s="37"/>
      <c r="AH28" s="23"/>
      <c r="AI28" s="23"/>
      <c r="AJ28" s="24"/>
      <c r="AK28" s="28"/>
      <c r="AL28" s="29"/>
      <c r="AM28" s="29"/>
      <c r="AN28" s="29"/>
      <c r="AO28" s="30"/>
      <c r="AP28" s="37"/>
      <c r="AQ28" s="23"/>
      <c r="AR28" s="23"/>
      <c r="AS28" s="24"/>
      <c r="AT28" s="28"/>
      <c r="AU28" s="29"/>
      <c r="AV28" s="29"/>
      <c r="AW28" s="29"/>
      <c r="AX28" s="30"/>
      <c r="AY28" s="37"/>
      <c r="AZ28" s="23"/>
      <c r="BA28" s="23"/>
      <c r="BB28" s="24"/>
      <c r="BC28" s="28"/>
      <c r="BD28" s="29"/>
      <c r="BE28" s="29"/>
      <c r="BF28" s="29"/>
      <c r="BG28" s="30"/>
      <c r="BH28" s="37"/>
      <c r="BI28" s="23"/>
      <c r="BJ28" s="23"/>
      <c r="BK28" s="23"/>
      <c r="BL28" s="28"/>
      <c r="BM28" s="29"/>
      <c r="BN28" s="29"/>
      <c r="BO28" s="29"/>
      <c r="BP28" s="30"/>
      <c r="BQ28" s="23"/>
      <c r="BR28" s="23"/>
      <c r="BS28" s="23"/>
      <c r="BT28" s="24"/>
      <c r="BU28" s="88"/>
      <c r="BV28" s="89"/>
      <c r="BW28" s="89"/>
      <c r="BX28" s="89"/>
      <c r="BY28" s="89"/>
      <c r="BZ28" s="89"/>
      <c r="CA28" s="89"/>
      <c r="CB28" s="89"/>
      <c r="CC28" s="89"/>
      <c r="CD28" s="88"/>
      <c r="CE28" s="89"/>
      <c r="CF28" s="89"/>
      <c r="CG28" s="89"/>
      <c r="CH28" s="89"/>
      <c r="CI28" s="89"/>
      <c r="CJ28" s="89"/>
      <c r="CK28" s="89"/>
      <c r="CL28" s="89"/>
      <c r="CM28" s="73"/>
      <c r="CN28" s="71"/>
      <c r="CO28" s="71"/>
      <c r="CP28" s="71"/>
      <c r="CQ28" s="71"/>
      <c r="CR28" s="72"/>
    </row>
    <row r="29" spans="1:96" ht="13.05" customHeight="1" thickBot="1" x14ac:dyDescent="0.3">
      <c r="A29" s="25" t="str">
        <f ca="1">VLOOKUP(8,list,20,FALSE)</f>
        <v>菓</v>
      </c>
      <c r="B29" s="26"/>
      <c r="C29" s="26"/>
      <c r="D29" s="26"/>
      <c r="E29" s="27"/>
      <c r="F29" s="36" t="str">
        <f ca="1">IF($AA$2="入れる",VLOOKUP(8,list,9,FALSE),"")</f>
        <v>か</v>
      </c>
      <c r="G29" s="21"/>
      <c r="H29" s="21"/>
      <c r="I29" s="22"/>
      <c r="J29" s="25" t="str">
        <f ca="1">VLOOKUP(7,list,20,FALSE)</f>
        <v>て</v>
      </c>
      <c r="K29" s="26"/>
      <c r="L29" s="26"/>
      <c r="M29" s="26"/>
      <c r="N29" s="27"/>
      <c r="O29" s="36" t="str">
        <f ca="1">IF($AA$2="入れる",VLOOKUP(7,list,9,FALSE),"")</f>
        <v/>
      </c>
      <c r="P29" s="21"/>
      <c r="Q29" s="21"/>
      <c r="R29" s="22"/>
      <c r="S29" s="25" t="str">
        <f ca="1">VLOOKUP(6,list,20,FALSE)</f>
        <v>安</v>
      </c>
      <c r="T29" s="26"/>
      <c r="U29" s="26"/>
      <c r="V29" s="26"/>
      <c r="W29" s="27"/>
      <c r="X29" s="36" t="str">
        <f ca="1">IF($AA$2="入れる",VLOOKUP(6,list,9,FALSE),"")</f>
        <v>あん</v>
      </c>
      <c r="Y29" s="21"/>
      <c r="Z29" s="21"/>
      <c r="AA29" s="22"/>
      <c r="AB29" s="25" t="str">
        <f ca="1">VLOOKUP(5,list,20,FALSE)</f>
        <v>ら</v>
      </c>
      <c r="AC29" s="26"/>
      <c r="AD29" s="26"/>
      <c r="AE29" s="26"/>
      <c r="AF29" s="27"/>
      <c r="AG29" s="36" t="str">
        <f ca="1">IF($AA$2="入れる",VLOOKUP(5,list,9,FALSE),"")</f>
        <v/>
      </c>
      <c r="AH29" s="21"/>
      <c r="AI29" s="21"/>
      <c r="AJ29" s="22"/>
      <c r="AK29" s="25" t="str">
        <f ca="1">VLOOKUP(4,list,20,FALSE)</f>
        <v>ま</v>
      </c>
      <c r="AL29" s="26"/>
      <c r="AM29" s="26"/>
      <c r="AN29" s="26"/>
      <c r="AO29" s="27"/>
      <c r="AP29" s="36" t="str">
        <f ca="1">IF($AA$2="入れる",VLOOKUP(4,list,9,FALSE),"")</f>
        <v/>
      </c>
      <c r="AQ29" s="21"/>
      <c r="AR29" s="21"/>
      <c r="AS29" s="22"/>
      <c r="AT29" s="25" t="str">
        <f ca="1">VLOOKUP(3,list,20,FALSE)</f>
        <v>す</v>
      </c>
      <c r="AU29" s="26"/>
      <c r="AV29" s="26"/>
      <c r="AW29" s="26"/>
      <c r="AX29" s="27"/>
      <c r="AY29" s="36" t="str">
        <f ca="1">IF($AA$2="入れる",VLOOKUP(3,list,9,FALSE),"")</f>
        <v/>
      </c>
      <c r="AZ29" s="21"/>
      <c r="BA29" s="21"/>
      <c r="BB29" s="22"/>
      <c r="BC29" s="25" t="str">
        <f ca="1">VLOOKUP(2,list,20,FALSE)</f>
        <v>に</v>
      </c>
      <c r="BD29" s="26"/>
      <c r="BE29" s="26"/>
      <c r="BF29" s="26"/>
      <c r="BG29" s="27"/>
      <c r="BH29" s="36" t="str">
        <f ca="1">IF($AA$2="入れる",VLOOKUP(2,list,9,FALSE),"")</f>
        <v/>
      </c>
      <c r="BI29" s="21"/>
      <c r="BJ29" s="21"/>
      <c r="BK29" s="21"/>
      <c r="BL29" s="25" t="str">
        <f ca="1">VLOOKUP(1,list,20,FALSE)</f>
        <v>い</v>
      </c>
      <c r="BM29" s="26"/>
      <c r="BN29" s="26"/>
      <c r="BO29" s="26"/>
      <c r="BP29" s="27"/>
      <c r="BQ29" s="21" t="str">
        <f ca="1">IF($AA$2="入れる",VLOOKUP(1,list,9,FALSE),"")</f>
        <v/>
      </c>
      <c r="BR29" s="21"/>
      <c r="BS29" s="21"/>
      <c r="BT29" s="22"/>
      <c r="BU29" s="88"/>
      <c r="BV29" s="89"/>
      <c r="BW29" s="89"/>
      <c r="BX29" s="89"/>
      <c r="BY29" s="89"/>
      <c r="BZ29" s="89"/>
      <c r="CA29" s="89"/>
      <c r="CB29" s="89"/>
      <c r="CC29" s="89"/>
      <c r="CD29" s="88"/>
      <c r="CE29" s="89"/>
      <c r="CF29" s="89"/>
      <c r="CG29" s="89"/>
      <c r="CH29" s="89"/>
      <c r="CI29" s="89"/>
      <c r="CJ29" s="89"/>
      <c r="CK29" s="89"/>
      <c r="CL29" s="89"/>
      <c r="CM29" s="73"/>
      <c r="CN29" s="71"/>
      <c r="CO29" s="71"/>
      <c r="CP29" s="71"/>
      <c r="CQ29" s="71"/>
      <c r="CR29" s="72"/>
    </row>
    <row r="30" spans="1:96" ht="13.05" customHeight="1" thickBot="1" x14ac:dyDescent="0.3">
      <c r="A30" s="28"/>
      <c r="B30" s="29"/>
      <c r="C30" s="29"/>
      <c r="D30" s="29"/>
      <c r="E30" s="30"/>
      <c r="F30" s="37"/>
      <c r="G30" s="23"/>
      <c r="H30" s="23"/>
      <c r="I30" s="24"/>
      <c r="J30" s="28"/>
      <c r="K30" s="29"/>
      <c r="L30" s="29"/>
      <c r="M30" s="29"/>
      <c r="N30" s="30"/>
      <c r="O30" s="37"/>
      <c r="P30" s="23"/>
      <c r="Q30" s="23"/>
      <c r="R30" s="24"/>
      <c r="S30" s="28"/>
      <c r="T30" s="29"/>
      <c r="U30" s="29"/>
      <c r="V30" s="29"/>
      <c r="W30" s="30"/>
      <c r="X30" s="37"/>
      <c r="Y30" s="23"/>
      <c r="Z30" s="23"/>
      <c r="AA30" s="24"/>
      <c r="AB30" s="28"/>
      <c r="AC30" s="29"/>
      <c r="AD30" s="29"/>
      <c r="AE30" s="29"/>
      <c r="AF30" s="30"/>
      <c r="AG30" s="37"/>
      <c r="AH30" s="23"/>
      <c r="AI30" s="23"/>
      <c r="AJ30" s="24"/>
      <c r="AK30" s="28"/>
      <c r="AL30" s="29"/>
      <c r="AM30" s="29"/>
      <c r="AN30" s="29"/>
      <c r="AO30" s="30"/>
      <c r="AP30" s="37"/>
      <c r="AQ30" s="23"/>
      <c r="AR30" s="23"/>
      <c r="AS30" s="24"/>
      <c r="AT30" s="28"/>
      <c r="AU30" s="29"/>
      <c r="AV30" s="29"/>
      <c r="AW30" s="29"/>
      <c r="AX30" s="30"/>
      <c r="AY30" s="37"/>
      <c r="AZ30" s="23"/>
      <c r="BA30" s="23"/>
      <c r="BB30" s="24"/>
      <c r="BC30" s="28"/>
      <c r="BD30" s="29"/>
      <c r="BE30" s="29"/>
      <c r="BF30" s="29"/>
      <c r="BG30" s="30"/>
      <c r="BH30" s="37"/>
      <c r="BI30" s="23"/>
      <c r="BJ30" s="23"/>
      <c r="BK30" s="23"/>
      <c r="BL30" s="28"/>
      <c r="BM30" s="29"/>
      <c r="BN30" s="29"/>
      <c r="BO30" s="29"/>
      <c r="BP30" s="30"/>
      <c r="BQ30" s="23"/>
      <c r="BR30" s="23"/>
      <c r="BS30" s="23"/>
      <c r="BT30" s="24"/>
      <c r="BU30" s="88"/>
      <c r="BV30" s="89"/>
      <c r="BW30" s="89"/>
      <c r="BX30" s="89"/>
      <c r="BY30" s="89"/>
      <c r="BZ30" s="89"/>
      <c r="CA30" s="89"/>
      <c r="CB30" s="89"/>
      <c r="CC30" s="89"/>
      <c r="CD30" s="88"/>
      <c r="CE30" s="89"/>
      <c r="CF30" s="89"/>
      <c r="CG30" s="89"/>
      <c r="CH30" s="89"/>
      <c r="CI30" s="89"/>
      <c r="CJ30" s="89"/>
      <c r="CK30" s="89"/>
      <c r="CL30" s="89"/>
      <c r="CM30" s="73"/>
      <c r="CN30" s="71"/>
      <c r="CO30" s="71"/>
      <c r="CP30" s="71"/>
      <c r="CQ30" s="71"/>
      <c r="CR30" s="72"/>
    </row>
    <row r="31" spans="1:96" ht="13.05" customHeight="1" thickBot="1" x14ac:dyDescent="0.3">
      <c r="A31" s="28"/>
      <c r="B31" s="29"/>
      <c r="C31" s="29"/>
      <c r="D31" s="29"/>
      <c r="E31" s="30"/>
      <c r="F31" s="37"/>
      <c r="G31" s="23"/>
      <c r="H31" s="23"/>
      <c r="I31" s="24"/>
      <c r="J31" s="28"/>
      <c r="K31" s="29"/>
      <c r="L31" s="29"/>
      <c r="M31" s="29"/>
      <c r="N31" s="30"/>
      <c r="O31" s="37"/>
      <c r="P31" s="23"/>
      <c r="Q31" s="23"/>
      <c r="R31" s="24"/>
      <c r="S31" s="28"/>
      <c r="T31" s="29"/>
      <c r="U31" s="29"/>
      <c r="V31" s="29"/>
      <c r="W31" s="30"/>
      <c r="X31" s="37"/>
      <c r="Y31" s="23"/>
      <c r="Z31" s="23"/>
      <c r="AA31" s="24"/>
      <c r="AB31" s="28"/>
      <c r="AC31" s="29"/>
      <c r="AD31" s="29"/>
      <c r="AE31" s="29"/>
      <c r="AF31" s="30"/>
      <c r="AG31" s="37"/>
      <c r="AH31" s="23"/>
      <c r="AI31" s="23"/>
      <c r="AJ31" s="24"/>
      <c r="AK31" s="28"/>
      <c r="AL31" s="29"/>
      <c r="AM31" s="29"/>
      <c r="AN31" s="29"/>
      <c r="AO31" s="30"/>
      <c r="AP31" s="37"/>
      <c r="AQ31" s="23"/>
      <c r="AR31" s="23"/>
      <c r="AS31" s="24"/>
      <c r="AT31" s="28"/>
      <c r="AU31" s="29"/>
      <c r="AV31" s="29"/>
      <c r="AW31" s="29"/>
      <c r="AX31" s="30"/>
      <c r="AY31" s="37"/>
      <c r="AZ31" s="23"/>
      <c r="BA31" s="23"/>
      <c r="BB31" s="24"/>
      <c r="BC31" s="28"/>
      <c r="BD31" s="29"/>
      <c r="BE31" s="29"/>
      <c r="BF31" s="29"/>
      <c r="BG31" s="30"/>
      <c r="BH31" s="37"/>
      <c r="BI31" s="23"/>
      <c r="BJ31" s="23"/>
      <c r="BK31" s="23"/>
      <c r="BL31" s="28"/>
      <c r="BM31" s="29"/>
      <c r="BN31" s="29"/>
      <c r="BO31" s="29"/>
      <c r="BP31" s="30"/>
      <c r="BQ31" s="23"/>
      <c r="BR31" s="23"/>
      <c r="BS31" s="23"/>
      <c r="BT31" s="24"/>
      <c r="BU31" s="88"/>
      <c r="BV31" s="89"/>
      <c r="BW31" s="89"/>
      <c r="BX31" s="89"/>
      <c r="BY31" s="89"/>
      <c r="BZ31" s="89"/>
      <c r="CA31" s="89"/>
      <c r="CB31" s="89"/>
      <c r="CC31" s="89"/>
      <c r="CD31" s="88"/>
      <c r="CE31" s="89"/>
      <c r="CF31" s="89"/>
      <c r="CG31" s="89"/>
      <c r="CH31" s="89"/>
      <c r="CI31" s="89"/>
      <c r="CJ31" s="89"/>
      <c r="CK31" s="89"/>
      <c r="CL31" s="89"/>
      <c r="CM31" s="73"/>
      <c r="CN31" s="71"/>
      <c r="CO31" s="71"/>
      <c r="CP31" s="71"/>
      <c r="CQ31" s="71"/>
      <c r="CR31" s="72"/>
    </row>
    <row r="32" spans="1:96" ht="13.05" customHeight="1" thickBot="1" x14ac:dyDescent="0.3">
      <c r="A32" s="28"/>
      <c r="B32" s="29"/>
      <c r="C32" s="29"/>
      <c r="D32" s="29"/>
      <c r="E32" s="30"/>
      <c r="F32" s="37"/>
      <c r="G32" s="23"/>
      <c r="H32" s="23"/>
      <c r="I32" s="24"/>
      <c r="J32" s="28"/>
      <c r="K32" s="29"/>
      <c r="L32" s="29"/>
      <c r="M32" s="29"/>
      <c r="N32" s="30"/>
      <c r="O32" s="37"/>
      <c r="P32" s="23"/>
      <c r="Q32" s="23"/>
      <c r="R32" s="24"/>
      <c r="S32" s="28"/>
      <c r="T32" s="29"/>
      <c r="U32" s="29"/>
      <c r="V32" s="29"/>
      <c r="W32" s="30"/>
      <c r="X32" s="37"/>
      <c r="Y32" s="23"/>
      <c r="Z32" s="23"/>
      <c r="AA32" s="24"/>
      <c r="AB32" s="28"/>
      <c r="AC32" s="29"/>
      <c r="AD32" s="29"/>
      <c r="AE32" s="29"/>
      <c r="AF32" s="30"/>
      <c r="AG32" s="37"/>
      <c r="AH32" s="23"/>
      <c r="AI32" s="23"/>
      <c r="AJ32" s="24"/>
      <c r="AK32" s="28"/>
      <c r="AL32" s="29"/>
      <c r="AM32" s="29"/>
      <c r="AN32" s="29"/>
      <c r="AO32" s="30"/>
      <c r="AP32" s="37"/>
      <c r="AQ32" s="23"/>
      <c r="AR32" s="23"/>
      <c r="AS32" s="24"/>
      <c r="AT32" s="28"/>
      <c r="AU32" s="29"/>
      <c r="AV32" s="29"/>
      <c r="AW32" s="29"/>
      <c r="AX32" s="30"/>
      <c r="AY32" s="37"/>
      <c r="AZ32" s="23"/>
      <c r="BA32" s="23"/>
      <c r="BB32" s="24"/>
      <c r="BC32" s="28"/>
      <c r="BD32" s="29"/>
      <c r="BE32" s="29"/>
      <c r="BF32" s="29"/>
      <c r="BG32" s="30"/>
      <c r="BH32" s="37"/>
      <c r="BI32" s="23"/>
      <c r="BJ32" s="23"/>
      <c r="BK32" s="23"/>
      <c r="BL32" s="28"/>
      <c r="BM32" s="29"/>
      <c r="BN32" s="29"/>
      <c r="BO32" s="29"/>
      <c r="BP32" s="30"/>
      <c r="BQ32" s="23"/>
      <c r="BR32" s="23"/>
      <c r="BS32" s="23"/>
      <c r="BT32" s="24"/>
      <c r="BU32" s="88"/>
      <c r="BV32" s="89"/>
      <c r="BW32" s="89"/>
      <c r="BX32" s="89"/>
      <c r="BY32" s="89"/>
      <c r="BZ32" s="89"/>
      <c r="CA32" s="89"/>
      <c r="CB32" s="89"/>
      <c r="CC32" s="89"/>
      <c r="CD32" s="88"/>
      <c r="CE32" s="89"/>
      <c r="CF32" s="89"/>
      <c r="CG32" s="89"/>
      <c r="CH32" s="89"/>
      <c r="CI32" s="89"/>
      <c r="CJ32" s="89"/>
      <c r="CK32" s="89"/>
      <c r="CL32" s="89"/>
      <c r="CM32" s="73"/>
      <c r="CN32" s="71"/>
      <c r="CO32" s="71"/>
      <c r="CP32" s="71"/>
      <c r="CQ32" s="71"/>
      <c r="CR32" s="72"/>
    </row>
    <row r="33" spans="1:104" ht="13.05" customHeight="1" thickBot="1" x14ac:dyDescent="0.3">
      <c r="A33" s="25" t="str">
        <f ca="1">VLOOKUP(8,list,21,FALSE)</f>
        <v>子</v>
      </c>
      <c r="B33" s="26"/>
      <c r="C33" s="26"/>
      <c r="D33" s="26"/>
      <c r="E33" s="27"/>
      <c r="F33" s="36" t="str">
        <f ca="1">IF($AA$2="入れる",VLOOKUP(8,list,10,FALSE),"")</f>
        <v>し</v>
      </c>
      <c r="G33" s="21"/>
      <c r="H33" s="21"/>
      <c r="I33" s="22"/>
      <c r="J33" s="25" t="str">
        <f ca="1">VLOOKUP(7,list,21,FALSE)</f>
        <v>掃</v>
      </c>
      <c r="K33" s="26"/>
      <c r="L33" s="26"/>
      <c r="M33" s="26"/>
      <c r="N33" s="27"/>
      <c r="O33" s="36" t="str">
        <f ca="1">IF($AA$2="入れる",VLOOKUP(7,list,10,FALSE),"")</f>
        <v>そう</v>
      </c>
      <c r="P33" s="21"/>
      <c r="Q33" s="21"/>
      <c r="R33" s="22"/>
      <c r="S33" s="25" t="str">
        <f ca="1">VLOOKUP(6,list,21,FALSE)</f>
        <v>静</v>
      </c>
      <c r="T33" s="26"/>
      <c r="U33" s="26"/>
      <c r="V33" s="26"/>
      <c r="W33" s="27"/>
      <c r="X33" s="36" t="str">
        <f ca="1">IF($AA$2="入れる",VLOOKUP(6,list,10,FALSE),"")</f>
        <v>せい</v>
      </c>
      <c r="Y33" s="21"/>
      <c r="Z33" s="21"/>
      <c r="AA33" s="22"/>
      <c r="AB33" s="25" t="str">
        <f ca="1">VLOOKUP(5,list,21,FALSE)</f>
        <v>れ</v>
      </c>
      <c r="AC33" s="26"/>
      <c r="AD33" s="26"/>
      <c r="AE33" s="26"/>
      <c r="AF33" s="27"/>
      <c r="AG33" s="36" t="str">
        <f ca="1">IF($AA$2="入れる",VLOOKUP(5,list,10,FALSE),"")</f>
        <v/>
      </c>
      <c r="AH33" s="21"/>
      <c r="AI33" s="21"/>
      <c r="AJ33" s="22"/>
      <c r="AK33" s="25" t="str">
        <f ca="1">VLOOKUP(4,list,21,FALSE)</f>
        <v>れ</v>
      </c>
      <c r="AL33" s="26"/>
      <c r="AM33" s="26"/>
      <c r="AN33" s="26"/>
      <c r="AO33" s="27"/>
      <c r="AP33" s="36" t="str">
        <f ca="1">IF($AA$2="入れる",VLOOKUP(4,list,10,FALSE),"")</f>
        <v/>
      </c>
      <c r="AQ33" s="21"/>
      <c r="AR33" s="21"/>
      <c r="AS33" s="22"/>
      <c r="AT33" s="25" t="str">
        <f ca="1">VLOOKUP(3,list,21,FALSE)</f>
        <v>る</v>
      </c>
      <c r="AU33" s="26"/>
      <c r="AV33" s="26"/>
      <c r="AW33" s="26"/>
      <c r="AX33" s="27"/>
      <c r="AY33" s="36" t="str">
        <f ca="1">IF($AA$2="入れる",VLOOKUP(3,list,10,FALSE),"")</f>
        <v/>
      </c>
      <c r="AZ33" s="21"/>
      <c r="BA33" s="21"/>
      <c r="BB33" s="22"/>
      <c r="BC33" s="25" t="str">
        <f ca="1">VLOOKUP(2,list,21,FALSE)</f>
        <v>入</v>
      </c>
      <c r="BD33" s="26"/>
      <c r="BE33" s="26"/>
      <c r="BF33" s="26"/>
      <c r="BG33" s="27"/>
      <c r="BH33" s="36" t="str">
        <f ca="1">IF($AA$2="入れる",VLOOKUP(2,list,10,FALSE),"")</f>
        <v>はい</v>
      </c>
      <c r="BI33" s="21"/>
      <c r="BJ33" s="21"/>
      <c r="BK33" s="21"/>
      <c r="BL33" s="25" t="str">
        <f ca="1">VLOOKUP(1,list,21,FALSE)</f>
        <v>顔</v>
      </c>
      <c r="BM33" s="26"/>
      <c r="BN33" s="26"/>
      <c r="BO33" s="26"/>
      <c r="BP33" s="27"/>
      <c r="BQ33" s="21" t="str">
        <f ca="1">IF($AA$2="入れる",VLOOKUP(1,list,10,FALSE),"")</f>
        <v>かお</v>
      </c>
      <c r="BR33" s="21"/>
      <c r="BS33" s="21"/>
      <c r="BT33" s="22"/>
      <c r="BU33" s="88"/>
      <c r="BV33" s="89"/>
      <c r="BW33" s="89"/>
      <c r="BX33" s="89"/>
      <c r="BY33" s="89"/>
      <c r="BZ33" s="89"/>
      <c r="CA33" s="89"/>
      <c r="CB33" s="89"/>
      <c r="CC33" s="89"/>
      <c r="CD33" s="88"/>
      <c r="CE33" s="89"/>
      <c r="CF33" s="89"/>
      <c r="CG33" s="89"/>
      <c r="CH33" s="89"/>
      <c r="CI33" s="89"/>
      <c r="CJ33" s="89"/>
      <c r="CK33" s="89"/>
      <c r="CL33" s="89"/>
      <c r="CM33" s="73"/>
      <c r="CN33" s="71"/>
      <c r="CO33" s="71"/>
      <c r="CP33" s="71"/>
      <c r="CQ33" s="71"/>
      <c r="CR33" s="72"/>
      <c r="CZ33" s="17"/>
    </row>
    <row r="34" spans="1:104" ht="13.05" customHeight="1" thickBot="1" x14ac:dyDescent="0.3">
      <c r="A34" s="28"/>
      <c r="B34" s="29"/>
      <c r="C34" s="29"/>
      <c r="D34" s="29"/>
      <c r="E34" s="30"/>
      <c r="F34" s="37"/>
      <c r="G34" s="23"/>
      <c r="H34" s="23"/>
      <c r="I34" s="24"/>
      <c r="J34" s="28"/>
      <c r="K34" s="29"/>
      <c r="L34" s="29"/>
      <c r="M34" s="29"/>
      <c r="N34" s="30"/>
      <c r="O34" s="37"/>
      <c r="P34" s="23"/>
      <c r="Q34" s="23"/>
      <c r="R34" s="24"/>
      <c r="S34" s="28"/>
      <c r="T34" s="29"/>
      <c r="U34" s="29"/>
      <c r="V34" s="29"/>
      <c r="W34" s="30"/>
      <c r="X34" s="37"/>
      <c r="Y34" s="23"/>
      <c r="Z34" s="23"/>
      <c r="AA34" s="24"/>
      <c r="AB34" s="28"/>
      <c r="AC34" s="29"/>
      <c r="AD34" s="29"/>
      <c r="AE34" s="29"/>
      <c r="AF34" s="30"/>
      <c r="AG34" s="37"/>
      <c r="AH34" s="23"/>
      <c r="AI34" s="23"/>
      <c r="AJ34" s="24"/>
      <c r="AK34" s="28"/>
      <c r="AL34" s="29"/>
      <c r="AM34" s="29"/>
      <c r="AN34" s="29"/>
      <c r="AO34" s="30"/>
      <c r="AP34" s="37"/>
      <c r="AQ34" s="23"/>
      <c r="AR34" s="23"/>
      <c r="AS34" s="24"/>
      <c r="AT34" s="28"/>
      <c r="AU34" s="29"/>
      <c r="AV34" s="29"/>
      <c r="AW34" s="29"/>
      <c r="AX34" s="30"/>
      <c r="AY34" s="37"/>
      <c r="AZ34" s="23"/>
      <c r="BA34" s="23"/>
      <c r="BB34" s="24"/>
      <c r="BC34" s="28"/>
      <c r="BD34" s="29"/>
      <c r="BE34" s="29"/>
      <c r="BF34" s="29"/>
      <c r="BG34" s="30"/>
      <c r="BH34" s="37"/>
      <c r="BI34" s="23"/>
      <c r="BJ34" s="23"/>
      <c r="BK34" s="23"/>
      <c r="BL34" s="28"/>
      <c r="BM34" s="29"/>
      <c r="BN34" s="29"/>
      <c r="BO34" s="29"/>
      <c r="BP34" s="30"/>
      <c r="BQ34" s="23"/>
      <c r="BR34" s="23"/>
      <c r="BS34" s="23"/>
      <c r="BT34" s="24"/>
      <c r="BU34" s="88"/>
      <c r="BV34" s="89"/>
      <c r="BW34" s="89"/>
      <c r="BX34" s="89"/>
      <c r="BY34" s="89"/>
      <c r="BZ34" s="89"/>
      <c r="CA34" s="89"/>
      <c r="CB34" s="89"/>
      <c r="CC34" s="89"/>
      <c r="CD34" s="88"/>
      <c r="CE34" s="89"/>
      <c r="CF34" s="89"/>
      <c r="CG34" s="89"/>
      <c r="CH34" s="89"/>
      <c r="CI34" s="89"/>
      <c r="CJ34" s="89"/>
      <c r="CK34" s="89"/>
      <c r="CL34" s="89"/>
      <c r="CM34" s="73"/>
      <c r="CN34" s="71"/>
      <c r="CO34" s="71"/>
      <c r="CP34" s="71"/>
      <c r="CQ34" s="71"/>
      <c r="CR34" s="72"/>
      <c r="CZ34" s="17"/>
    </row>
    <row r="35" spans="1:104" ht="13.05" customHeight="1" thickBot="1" x14ac:dyDescent="0.3">
      <c r="A35" s="28"/>
      <c r="B35" s="29"/>
      <c r="C35" s="29"/>
      <c r="D35" s="29"/>
      <c r="E35" s="30"/>
      <c r="F35" s="37"/>
      <c r="G35" s="23"/>
      <c r="H35" s="23"/>
      <c r="I35" s="24"/>
      <c r="J35" s="28"/>
      <c r="K35" s="29"/>
      <c r="L35" s="29"/>
      <c r="M35" s="29"/>
      <c r="N35" s="30"/>
      <c r="O35" s="37"/>
      <c r="P35" s="23"/>
      <c r="Q35" s="23"/>
      <c r="R35" s="24"/>
      <c r="S35" s="28"/>
      <c r="T35" s="29"/>
      <c r="U35" s="29"/>
      <c r="V35" s="29"/>
      <c r="W35" s="30"/>
      <c r="X35" s="37"/>
      <c r="Y35" s="23"/>
      <c r="Z35" s="23"/>
      <c r="AA35" s="24"/>
      <c r="AB35" s="28"/>
      <c r="AC35" s="29"/>
      <c r="AD35" s="29"/>
      <c r="AE35" s="29"/>
      <c r="AF35" s="30"/>
      <c r="AG35" s="37"/>
      <c r="AH35" s="23"/>
      <c r="AI35" s="23"/>
      <c r="AJ35" s="24"/>
      <c r="AK35" s="28"/>
      <c r="AL35" s="29"/>
      <c r="AM35" s="29"/>
      <c r="AN35" s="29"/>
      <c r="AO35" s="30"/>
      <c r="AP35" s="37"/>
      <c r="AQ35" s="23"/>
      <c r="AR35" s="23"/>
      <c r="AS35" s="24"/>
      <c r="AT35" s="28"/>
      <c r="AU35" s="29"/>
      <c r="AV35" s="29"/>
      <c r="AW35" s="29"/>
      <c r="AX35" s="30"/>
      <c r="AY35" s="37"/>
      <c r="AZ35" s="23"/>
      <c r="BA35" s="23"/>
      <c r="BB35" s="24"/>
      <c r="BC35" s="28"/>
      <c r="BD35" s="29"/>
      <c r="BE35" s="29"/>
      <c r="BF35" s="29"/>
      <c r="BG35" s="30"/>
      <c r="BH35" s="37"/>
      <c r="BI35" s="23"/>
      <c r="BJ35" s="23"/>
      <c r="BK35" s="23"/>
      <c r="BL35" s="28"/>
      <c r="BM35" s="29"/>
      <c r="BN35" s="29"/>
      <c r="BO35" s="29"/>
      <c r="BP35" s="30"/>
      <c r="BQ35" s="23"/>
      <c r="BR35" s="23"/>
      <c r="BS35" s="23"/>
      <c r="BT35" s="24"/>
      <c r="BU35" s="88"/>
      <c r="BV35" s="89"/>
      <c r="BW35" s="89"/>
      <c r="BX35" s="89"/>
      <c r="BY35" s="89"/>
      <c r="BZ35" s="89"/>
      <c r="CA35" s="89"/>
      <c r="CB35" s="89"/>
      <c r="CC35" s="89"/>
      <c r="CD35" s="88"/>
      <c r="CE35" s="89"/>
      <c r="CF35" s="89"/>
      <c r="CG35" s="89"/>
      <c r="CH35" s="89"/>
      <c r="CI35" s="89"/>
      <c r="CJ35" s="89"/>
      <c r="CK35" s="89"/>
      <c r="CL35" s="89"/>
      <c r="CM35" s="73"/>
      <c r="CN35" s="71"/>
      <c r="CO35" s="71"/>
      <c r="CP35" s="71"/>
      <c r="CQ35" s="71"/>
      <c r="CR35" s="72"/>
      <c r="CZ35" s="17"/>
    </row>
    <row r="36" spans="1:104" ht="13.05" customHeight="1" thickBot="1" x14ac:dyDescent="0.3">
      <c r="A36" s="28"/>
      <c r="B36" s="29"/>
      <c r="C36" s="29"/>
      <c r="D36" s="29"/>
      <c r="E36" s="30"/>
      <c r="F36" s="37"/>
      <c r="G36" s="23"/>
      <c r="H36" s="23"/>
      <c r="I36" s="24"/>
      <c r="J36" s="28"/>
      <c r="K36" s="29"/>
      <c r="L36" s="29"/>
      <c r="M36" s="29"/>
      <c r="N36" s="30"/>
      <c r="O36" s="37"/>
      <c r="P36" s="23"/>
      <c r="Q36" s="23"/>
      <c r="R36" s="24"/>
      <c r="S36" s="28"/>
      <c r="T36" s="29"/>
      <c r="U36" s="29"/>
      <c r="V36" s="29"/>
      <c r="W36" s="30"/>
      <c r="X36" s="37"/>
      <c r="Y36" s="23"/>
      <c r="Z36" s="23"/>
      <c r="AA36" s="24"/>
      <c r="AB36" s="28"/>
      <c r="AC36" s="29"/>
      <c r="AD36" s="29"/>
      <c r="AE36" s="29"/>
      <c r="AF36" s="30"/>
      <c r="AG36" s="37"/>
      <c r="AH36" s="23"/>
      <c r="AI36" s="23"/>
      <c r="AJ36" s="24"/>
      <c r="AK36" s="28"/>
      <c r="AL36" s="29"/>
      <c r="AM36" s="29"/>
      <c r="AN36" s="29"/>
      <c r="AO36" s="30"/>
      <c r="AP36" s="37"/>
      <c r="AQ36" s="23"/>
      <c r="AR36" s="23"/>
      <c r="AS36" s="24"/>
      <c r="AT36" s="28"/>
      <c r="AU36" s="29"/>
      <c r="AV36" s="29"/>
      <c r="AW36" s="29"/>
      <c r="AX36" s="30"/>
      <c r="AY36" s="37"/>
      <c r="AZ36" s="23"/>
      <c r="BA36" s="23"/>
      <c r="BB36" s="24"/>
      <c r="BC36" s="28"/>
      <c r="BD36" s="29"/>
      <c r="BE36" s="29"/>
      <c r="BF36" s="29"/>
      <c r="BG36" s="30"/>
      <c r="BH36" s="37"/>
      <c r="BI36" s="23"/>
      <c r="BJ36" s="23"/>
      <c r="BK36" s="23"/>
      <c r="BL36" s="28"/>
      <c r="BM36" s="29"/>
      <c r="BN36" s="29"/>
      <c r="BO36" s="29"/>
      <c r="BP36" s="30"/>
      <c r="BQ36" s="23"/>
      <c r="BR36" s="23"/>
      <c r="BS36" s="23"/>
      <c r="BT36" s="24"/>
      <c r="BU36" s="88"/>
      <c r="BV36" s="89"/>
      <c r="BW36" s="89"/>
      <c r="BX36" s="89"/>
      <c r="BY36" s="89"/>
      <c r="BZ36" s="89"/>
      <c r="CA36" s="89"/>
      <c r="CB36" s="89"/>
      <c r="CC36" s="89"/>
      <c r="CD36" s="88"/>
      <c r="CE36" s="89"/>
      <c r="CF36" s="89"/>
      <c r="CG36" s="89"/>
      <c r="CH36" s="89"/>
      <c r="CI36" s="89"/>
      <c r="CJ36" s="89"/>
      <c r="CK36" s="89"/>
      <c r="CL36" s="89"/>
      <c r="CM36" s="73"/>
      <c r="CN36" s="71"/>
      <c r="CO36" s="71"/>
      <c r="CP36" s="71"/>
      <c r="CQ36" s="71"/>
      <c r="CR36" s="72"/>
      <c r="CZ36" s="17"/>
    </row>
    <row r="37" spans="1:104" ht="13.05" customHeight="1" thickBot="1" x14ac:dyDescent="0.3">
      <c r="A37" s="25" t="str">
        <f ca="1">VLOOKUP(8,list,22,FALSE)</f>
        <v>を</v>
      </c>
      <c r="B37" s="26"/>
      <c r="C37" s="26"/>
      <c r="D37" s="26"/>
      <c r="E37" s="27"/>
      <c r="F37" s="36" t="str">
        <f ca="1">IF($AA$2="入れる",VLOOKUP(8,list,11,FALSE),"")</f>
        <v/>
      </c>
      <c r="G37" s="21"/>
      <c r="H37" s="21"/>
      <c r="I37" s="22"/>
      <c r="J37" s="25" t="str">
        <f ca="1">VLOOKUP(7,list,22,FALSE)</f>
        <v>除</v>
      </c>
      <c r="K37" s="26"/>
      <c r="L37" s="26"/>
      <c r="M37" s="26"/>
      <c r="N37" s="27"/>
      <c r="O37" s="36" t="str">
        <f ca="1">IF($AA$2="入れる",VLOOKUP(7,list,11,FALSE),"")</f>
        <v>じ</v>
      </c>
      <c r="P37" s="21"/>
      <c r="Q37" s="21"/>
      <c r="R37" s="22"/>
      <c r="S37" s="25" t="str">
        <f ca="1">VLOOKUP(6,list,22,FALSE)</f>
        <v>に</v>
      </c>
      <c r="T37" s="26"/>
      <c r="U37" s="26"/>
      <c r="V37" s="26"/>
      <c r="W37" s="27"/>
      <c r="X37" s="36" t="str">
        <f ca="1">IF($AA$2="入れる",VLOOKUP(6,list,11,FALSE),"")</f>
        <v/>
      </c>
      <c r="Y37" s="21"/>
      <c r="Z37" s="21"/>
      <c r="AA37" s="22"/>
      <c r="AB37" s="25" t="str">
        <f ca="1">VLOOKUP(5,list,22,FALSE)</f>
        <v>た</v>
      </c>
      <c r="AC37" s="26"/>
      <c r="AD37" s="26"/>
      <c r="AE37" s="26"/>
      <c r="AF37" s="27"/>
      <c r="AG37" s="36" t="str">
        <f ca="1">IF($AA$2="入れる",VLOOKUP(5,list,11,FALSE),"")</f>
        <v/>
      </c>
      <c r="AH37" s="21"/>
      <c r="AI37" s="21"/>
      <c r="AJ37" s="22"/>
      <c r="AK37" s="25" t="str">
        <f ca="1">VLOOKUP(4,list,22,FALSE)</f>
        <v>る</v>
      </c>
      <c r="AL37" s="26"/>
      <c r="AM37" s="26"/>
      <c r="AN37" s="26"/>
      <c r="AO37" s="27"/>
      <c r="AP37" s="36" t="str">
        <f ca="1">IF($AA$2="入れる",VLOOKUP(4,list,11,FALSE),"")</f>
        <v/>
      </c>
      <c r="AQ37" s="21"/>
      <c r="AR37" s="21"/>
      <c r="AS37" s="22"/>
      <c r="AT37" s="25" t="str">
        <f ca="1">VLOOKUP(3,list,22,FALSE)</f>
        <v/>
      </c>
      <c r="AU37" s="26"/>
      <c r="AV37" s="26"/>
      <c r="AW37" s="26"/>
      <c r="AX37" s="27"/>
      <c r="AY37" s="36" t="str">
        <f ca="1">IF($AA$2="入れる",VLOOKUP(3,list,11,FALSE),"")</f>
        <v/>
      </c>
      <c r="AZ37" s="21"/>
      <c r="BA37" s="21"/>
      <c r="BB37" s="22"/>
      <c r="BC37" s="25" t="str">
        <f ca="1">VLOOKUP(2,list,22,FALSE)</f>
        <v>る</v>
      </c>
      <c r="BD37" s="26"/>
      <c r="BE37" s="26"/>
      <c r="BF37" s="26"/>
      <c r="BG37" s="27"/>
      <c r="BH37" s="36" t="str">
        <f ca="1">IF($AA$2="入れる",VLOOKUP(2,list,11,FALSE),"")</f>
        <v/>
      </c>
      <c r="BI37" s="21"/>
      <c r="BJ37" s="21"/>
      <c r="BK37" s="21"/>
      <c r="BL37" s="25" t="str">
        <f ca="1">VLOOKUP(1,list,22,FALSE)</f>
        <v>を</v>
      </c>
      <c r="BM37" s="26"/>
      <c r="BN37" s="26"/>
      <c r="BO37" s="26"/>
      <c r="BP37" s="27"/>
      <c r="BQ37" s="21" t="str">
        <f ca="1">IF($AA$2="入れる",VLOOKUP(1,list,11,FALSE),"")</f>
        <v/>
      </c>
      <c r="BR37" s="21"/>
      <c r="BS37" s="21"/>
      <c r="BT37" s="22"/>
      <c r="BU37" s="88"/>
      <c r="BV37" s="89"/>
      <c r="BW37" s="89"/>
      <c r="BX37" s="89"/>
      <c r="BY37" s="89"/>
      <c r="BZ37" s="89"/>
      <c r="CA37" s="89"/>
      <c r="CB37" s="89"/>
      <c r="CC37" s="89"/>
      <c r="CD37" s="88"/>
      <c r="CE37" s="89"/>
      <c r="CF37" s="89"/>
      <c r="CG37" s="89"/>
      <c r="CH37" s="89"/>
      <c r="CI37" s="89"/>
      <c r="CJ37" s="89"/>
      <c r="CK37" s="89"/>
      <c r="CL37" s="89"/>
      <c r="CM37" s="73"/>
      <c r="CN37" s="71"/>
      <c r="CO37" s="71"/>
      <c r="CP37" s="71"/>
      <c r="CQ37" s="71"/>
      <c r="CR37" s="72"/>
      <c r="CZ37" s="19"/>
    </row>
    <row r="38" spans="1:104" ht="13.05" customHeight="1" thickBot="1" x14ac:dyDescent="0.3">
      <c r="A38" s="28"/>
      <c r="B38" s="29"/>
      <c r="C38" s="29"/>
      <c r="D38" s="29"/>
      <c r="E38" s="30"/>
      <c r="F38" s="37"/>
      <c r="G38" s="23"/>
      <c r="H38" s="23"/>
      <c r="I38" s="24"/>
      <c r="J38" s="28"/>
      <c r="K38" s="29"/>
      <c r="L38" s="29"/>
      <c r="M38" s="29"/>
      <c r="N38" s="30"/>
      <c r="O38" s="37"/>
      <c r="P38" s="23"/>
      <c r="Q38" s="23"/>
      <c r="R38" s="24"/>
      <c r="S38" s="28"/>
      <c r="T38" s="29"/>
      <c r="U38" s="29"/>
      <c r="V38" s="29"/>
      <c r="W38" s="30"/>
      <c r="X38" s="37"/>
      <c r="Y38" s="23"/>
      <c r="Z38" s="23"/>
      <c r="AA38" s="24"/>
      <c r="AB38" s="28"/>
      <c r="AC38" s="29"/>
      <c r="AD38" s="29"/>
      <c r="AE38" s="29"/>
      <c r="AF38" s="30"/>
      <c r="AG38" s="37"/>
      <c r="AH38" s="23"/>
      <c r="AI38" s="23"/>
      <c r="AJ38" s="24"/>
      <c r="AK38" s="28"/>
      <c r="AL38" s="29"/>
      <c r="AM38" s="29"/>
      <c r="AN38" s="29"/>
      <c r="AO38" s="30"/>
      <c r="AP38" s="37"/>
      <c r="AQ38" s="23"/>
      <c r="AR38" s="23"/>
      <c r="AS38" s="24"/>
      <c r="AT38" s="28"/>
      <c r="AU38" s="29"/>
      <c r="AV38" s="29"/>
      <c r="AW38" s="29"/>
      <c r="AX38" s="30"/>
      <c r="AY38" s="37"/>
      <c r="AZ38" s="23"/>
      <c r="BA38" s="23"/>
      <c r="BB38" s="24"/>
      <c r="BC38" s="28"/>
      <c r="BD38" s="29"/>
      <c r="BE38" s="29"/>
      <c r="BF38" s="29"/>
      <c r="BG38" s="30"/>
      <c r="BH38" s="37"/>
      <c r="BI38" s="23"/>
      <c r="BJ38" s="23"/>
      <c r="BK38" s="23"/>
      <c r="BL38" s="28"/>
      <c r="BM38" s="29"/>
      <c r="BN38" s="29"/>
      <c r="BO38" s="29"/>
      <c r="BP38" s="30"/>
      <c r="BQ38" s="23"/>
      <c r="BR38" s="23"/>
      <c r="BS38" s="23"/>
      <c r="BT38" s="24"/>
      <c r="BU38" s="86" t="str">
        <f ca="1">VLOOKUP(8,yomi,2,FALSE)</f>
        <v>癒える</v>
      </c>
      <c r="BV38" s="87"/>
      <c r="BW38" s="87"/>
      <c r="BX38" s="90"/>
      <c r="BY38" s="87"/>
      <c r="BZ38" s="87"/>
      <c r="CA38" s="87"/>
      <c r="CB38" s="87"/>
      <c r="CC38" s="87"/>
      <c r="CD38" s="86" t="str">
        <f ca="1">VLOOKUP(4,yomi,2,FALSE)</f>
        <v>返事を渋る</v>
      </c>
      <c r="CE38" s="87"/>
      <c r="CF38" s="87"/>
      <c r="CG38" s="90"/>
      <c r="CH38" s="87"/>
      <c r="CI38" s="87"/>
      <c r="CJ38" s="87"/>
      <c r="CK38" s="87"/>
      <c r="CL38" s="87"/>
      <c r="CM38" s="73"/>
      <c r="CN38" s="71"/>
      <c r="CO38" s="71"/>
      <c r="CP38" s="71"/>
      <c r="CQ38" s="71"/>
      <c r="CR38" s="72"/>
      <c r="CZ38" s="19"/>
    </row>
    <row r="39" spans="1:104" ht="13.05" customHeight="1" thickBot="1" x14ac:dyDescent="0.3">
      <c r="A39" s="28"/>
      <c r="B39" s="29"/>
      <c r="C39" s="29"/>
      <c r="D39" s="29"/>
      <c r="E39" s="30"/>
      <c r="F39" s="37"/>
      <c r="G39" s="23"/>
      <c r="H39" s="23"/>
      <c r="I39" s="24"/>
      <c r="J39" s="28"/>
      <c r="K39" s="29"/>
      <c r="L39" s="29"/>
      <c r="M39" s="29"/>
      <c r="N39" s="30"/>
      <c r="O39" s="37"/>
      <c r="P39" s="23"/>
      <c r="Q39" s="23"/>
      <c r="R39" s="24"/>
      <c r="S39" s="28"/>
      <c r="T39" s="29"/>
      <c r="U39" s="29"/>
      <c r="V39" s="29"/>
      <c r="W39" s="30"/>
      <c r="X39" s="37"/>
      <c r="Y39" s="23"/>
      <c r="Z39" s="23"/>
      <c r="AA39" s="24"/>
      <c r="AB39" s="28"/>
      <c r="AC39" s="29"/>
      <c r="AD39" s="29"/>
      <c r="AE39" s="29"/>
      <c r="AF39" s="30"/>
      <c r="AG39" s="37"/>
      <c r="AH39" s="23"/>
      <c r="AI39" s="23"/>
      <c r="AJ39" s="24"/>
      <c r="AK39" s="28"/>
      <c r="AL39" s="29"/>
      <c r="AM39" s="29"/>
      <c r="AN39" s="29"/>
      <c r="AO39" s="30"/>
      <c r="AP39" s="37"/>
      <c r="AQ39" s="23"/>
      <c r="AR39" s="23"/>
      <c r="AS39" s="24"/>
      <c r="AT39" s="28"/>
      <c r="AU39" s="29"/>
      <c r="AV39" s="29"/>
      <c r="AW39" s="29"/>
      <c r="AX39" s="30"/>
      <c r="AY39" s="37"/>
      <c r="AZ39" s="23"/>
      <c r="BA39" s="23"/>
      <c r="BB39" s="24"/>
      <c r="BC39" s="28"/>
      <c r="BD39" s="29"/>
      <c r="BE39" s="29"/>
      <c r="BF39" s="29"/>
      <c r="BG39" s="30"/>
      <c r="BH39" s="37"/>
      <c r="BI39" s="23"/>
      <c r="BJ39" s="23"/>
      <c r="BK39" s="23"/>
      <c r="BL39" s="28"/>
      <c r="BM39" s="29"/>
      <c r="BN39" s="29"/>
      <c r="BO39" s="29"/>
      <c r="BP39" s="30"/>
      <c r="BQ39" s="23"/>
      <c r="BR39" s="23"/>
      <c r="BS39" s="23"/>
      <c r="BT39" s="24"/>
      <c r="BU39" s="88"/>
      <c r="BV39" s="89"/>
      <c r="BW39" s="89"/>
      <c r="BX39" s="89"/>
      <c r="BY39" s="89"/>
      <c r="BZ39" s="89"/>
      <c r="CA39" s="89"/>
      <c r="CB39" s="89"/>
      <c r="CC39" s="89"/>
      <c r="CD39" s="88"/>
      <c r="CE39" s="89"/>
      <c r="CF39" s="89"/>
      <c r="CG39" s="89"/>
      <c r="CH39" s="89"/>
      <c r="CI39" s="89"/>
      <c r="CJ39" s="89"/>
      <c r="CK39" s="89"/>
      <c r="CL39" s="89"/>
      <c r="CM39" s="73"/>
      <c r="CN39" s="71"/>
      <c r="CO39" s="71"/>
      <c r="CP39" s="71"/>
      <c r="CQ39" s="71"/>
      <c r="CR39" s="72"/>
      <c r="CZ39" s="19"/>
    </row>
    <row r="40" spans="1:104" ht="13.05" customHeight="1" thickBot="1" x14ac:dyDescent="0.3">
      <c r="A40" s="28"/>
      <c r="B40" s="29"/>
      <c r="C40" s="29"/>
      <c r="D40" s="29"/>
      <c r="E40" s="30"/>
      <c r="F40" s="37"/>
      <c r="G40" s="23"/>
      <c r="H40" s="23"/>
      <c r="I40" s="24"/>
      <c r="J40" s="28"/>
      <c r="K40" s="29"/>
      <c r="L40" s="29"/>
      <c r="M40" s="29"/>
      <c r="N40" s="30"/>
      <c r="O40" s="37"/>
      <c r="P40" s="23"/>
      <c r="Q40" s="23"/>
      <c r="R40" s="24"/>
      <c r="S40" s="28"/>
      <c r="T40" s="29"/>
      <c r="U40" s="29"/>
      <c r="V40" s="29"/>
      <c r="W40" s="30"/>
      <c r="X40" s="37"/>
      <c r="Y40" s="23"/>
      <c r="Z40" s="23"/>
      <c r="AA40" s="24"/>
      <c r="AB40" s="28"/>
      <c r="AC40" s="29"/>
      <c r="AD40" s="29"/>
      <c r="AE40" s="29"/>
      <c r="AF40" s="30"/>
      <c r="AG40" s="37"/>
      <c r="AH40" s="23"/>
      <c r="AI40" s="23"/>
      <c r="AJ40" s="24"/>
      <c r="AK40" s="28"/>
      <c r="AL40" s="29"/>
      <c r="AM40" s="29"/>
      <c r="AN40" s="29"/>
      <c r="AO40" s="30"/>
      <c r="AP40" s="37"/>
      <c r="AQ40" s="23"/>
      <c r="AR40" s="23"/>
      <c r="AS40" s="24"/>
      <c r="AT40" s="28"/>
      <c r="AU40" s="29"/>
      <c r="AV40" s="29"/>
      <c r="AW40" s="29"/>
      <c r="AX40" s="30"/>
      <c r="AY40" s="37"/>
      <c r="AZ40" s="23"/>
      <c r="BA40" s="23"/>
      <c r="BB40" s="24"/>
      <c r="BC40" s="28"/>
      <c r="BD40" s="29"/>
      <c r="BE40" s="29"/>
      <c r="BF40" s="29"/>
      <c r="BG40" s="30"/>
      <c r="BH40" s="37"/>
      <c r="BI40" s="23"/>
      <c r="BJ40" s="23"/>
      <c r="BK40" s="23"/>
      <c r="BL40" s="28"/>
      <c r="BM40" s="29"/>
      <c r="BN40" s="29"/>
      <c r="BO40" s="29"/>
      <c r="BP40" s="30"/>
      <c r="BQ40" s="23"/>
      <c r="BR40" s="23"/>
      <c r="BS40" s="23"/>
      <c r="BT40" s="24"/>
      <c r="BU40" s="88"/>
      <c r="BV40" s="89"/>
      <c r="BW40" s="89"/>
      <c r="BX40" s="89"/>
      <c r="BY40" s="89"/>
      <c r="BZ40" s="89"/>
      <c r="CA40" s="89"/>
      <c r="CB40" s="89"/>
      <c r="CC40" s="89"/>
      <c r="CD40" s="88"/>
      <c r="CE40" s="89"/>
      <c r="CF40" s="89"/>
      <c r="CG40" s="89"/>
      <c r="CH40" s="89"/>
      <c r="CI40" s="89"/>
      <c r="CJ40" s="89"/>
      <c r="CK40" s="89"/>
      <c r="CL40" s="89"/>
      <c r="CM40" s="73"/>
      <c r="CN40" s="71"/>
      <c r="CO40" s="71"/>
      <c r="CP40" s="71"/>
      <c r="CQ40" s="71"/>
      <c r="CR40" s="72"/>
      <c r="CZ40" s="19"/>
    </row>
    <row r="41" spans="1:104" ht="13.05" customHeight="1" thickBot="1" x14ac:dyDescent="0.3">
      <c r="A41" s="25" t="str">
        <f ca="1">VLOOKUP(8,list,23,FALSE)</f>
        <v>買</v>
      </c>
      <c r="B41" s="26"/>
      <c r="C41" s="26"/>
      <c r="D41" s="26"/>
      <c r="E41" s="27"/>
      <c r="F41" s="36" t="str">
        <f ca="1">IF($AA$2="入れる",VLOOKUP(8,list,12,FALSE),"")</f>
        <v>か</v>
      </c>
      <c r="G41" s="21"/>
      <c r="H41" s="21"/>
      <c r="I41" s="22"/>
      <c r="J41" s="25" t="str">
        <f ca="1">VLOOKUP(7,list,23,FALSE)</f>
        <v>す</v>
      </c>
      <c r="K41" s="26"/>
      <c r="L41" s="26"/>
      <c r="M41" s="26"/>
      <c r="N41" s="27"/>
      <c r="O41" s="36" t="str">
        <f ca="1">IF($AA$2="入れる",VLOOKUP(7,list,12,FALSE),"")</f>
        <v/>
      </c>
      <c r="P41" s="21"/>
      <c r="Q41" s="21"/>
      <c r="R41" s="22"/>
      <c r="S41" s="25" t="str">
        <f ca="1">VLOOKUP(6,list,23,FALSE)</f>
        <v>す</v>
      </c>
      <c r="T41" s="26"/>
      <c r="U41" s="26"/>
      <c r="V41" s="26"/>
      <c r="W41" s="27"/>
      <c r="X41" s="36" t="str">
        <f ca="1">IF($AA$2="入れる",VLOOKUP(6,list,12,FALSE),"")</f>
        <v/>
      </c>
      <c r="Y41" s="21"/>
      <c r="Z41" s="21"/>
      <c r="AA41" s="22"/>
      <c r="AB41" s="25" t="str">
        <f ca="1">VLOOKUP(5,list,23,FALSE)</f>
        <v>苗</v>
      </c>
      <c r="AC41" s="26"/>
      <c r="AD41" s="26"/>
      <c r="AE41" s="26"/>
      <c r="AF41" s="27"/>
      <c r="AG41" s="36" t="str">
        <f ca="1">IF($AA$2="入れる",VLOOKUP(5,list,12,FALSE),"")</f>
        <v>なえ</v>
      </c>
      <c r="AH41" s="21"/>
      <c r="AI41" s="21"/>
      <c r="AJ41" s="22"/>
      <c r="AK41" s="25" t="str">
        <f ca="1">VLOOKUP(4,list,23,FALSE)</f>
        <v/>
      </c>
      <c r="AL41" s="26"/>
      <c r="AM41" s="26"/>
      <c r="AN41" s="26"/>
      <c r="AO41" s="27"/>
      <c r="AP41" s="36" t="str">
        <f ca="1">IF($AA$2="入れる",VLOOKUP(4,list,12,FALSE),"")</f>
        <v/>
      </c>
      <c r="AQ41" s="21"/>
      <c r="AR41" s="21"/>
      <c r="AS41" s="22"/>
      <c r="AT41" s="25" t="str">
        <f ca="1">VLOOKUP(3,list,23,FALSE)</f>
        <v/>
      </c>
      <c r="AU41" s="26"/>
      <c r="AV41" s="26"/>
      <c r="AW41" s="26"/>
      <c r="AX41" s="27"/>
      <c r="AY41" s="36" t="str">
        <f ca="1">IF($AA$2="入れる",VLOOKUP(3,list,12,FALSE),"")</f>
        <v/>
      </c>
      <c r="AZ41" s="21"/>
      <c r="BA41" s="21"/>
      <c r="BB41" s="22"/>
      <c r="BC41" s="25" t="str">
        <f ca="1">VLOOKUP(2,list,23,FALSE)</f>
        <v/>
      </c>
      <c r="BD41" s="26"/>
      <c r="BE41" s="26"/>
      <c r="BF41" s="26"/>
      <c r="BG41" s="27"/>
      <c r="BH41" s="36" t="str">
        <f ca="1">IF($AA$2="入れる",VLOOKUP(2,list,12,FALSE),"")</f>
        <v/>
      </c>
      <c r="BI41" s="21"/>
      <c r="BJ41" s="21"/>
      <c r="BK41" s="21"/>
      <c r="BL41" s="25" t="str">
        <f ca="1">VLOOKUP(1,list,23,FALSE)</f>
        <v>す</v>
      </c>
      <c r="BM41" s="26"/>
      <c r="BN41" s="26"/>
      <c r="BO41" s="26"/>
      <c r="BP41" s="27"/>
      <c r="BQ41" s="21" t="str">
        <f ca="1">IF($AA$2="入れる",VLOOKUP(1,list,12,FALSE),"")</f>
        <v/>
      </c>
      <c r="BR41" s="21"/>
      <c r="BS41" s="21"/>
      <c r="BT41" s="22"/>
      <c r="BU41" s="88"/>
      <c r="BV41" s="89"/>
      <c r="BW41" s="89"/>
      <c r="BX41" s="89"/>
      <c r="BY41" s="89"/>
      <c r="BZ41" s="89"/>
      <c r="CA41" s="89"/>
      <c r="CB41" s="89"/>
      <c r="CC41" s="89"/>
      <c r="CD41" s="88"/>
      <c r="CE41" s="89"/>
      <c r="CF41" s="89"/>
      <c r="CG41" s="89"/>
      <c r="CH41" s="89"/>
      <c r="CI41" s="89"/>
      <c r="CJ41" s="89"/>
      <c r="CK41" s="89"/>
      <c r="CL41" s="89"/>
      <c r="CM41" s="73"/>
      <c r="CN41" s="71"/>
      <c r="CO41" s="71"/>
      <c r="CP41" s="71"/>
      <c r="CQ41" s="71"/>
      <c r="CR41" s="72"/>
      <c r="CZ41" s="19"/>
    </row>
    <row r="42" spans="1:104" ht="13.05" customHeight="1" thickBot="1" x14ac:dyDescent="0.3">
      <c r="A42" s="28"/>
      <c r="B42" s="29"/>
      <c r="C42" s="29"/>
      <c r="D42" s="29"/>
      <c r="E42" s="30"/>
      <c r="F42" s="37"/>
      <c r="G42" s="23"/>
      <c r="H42" s="23"/>
      <c r="I42" s="24"/>
      <c r="J42" s="28"/>
      <c r="K42" s="29"/>
      <c r="L42" s="29"/>
      <c r="M42" s="29"/>
      <c r="N42" s="30"/>
      <c r="O42" s="37"/>
      <c r="P42" s="23"/>
      <c r="Q42" s="23"/>
      <c r="R42" s="24"/>
      <c r="S42" s="28"/>
      <c r="T42" s="29"/>
      <c r="U42" s="29"/>
      <c r="V42" s="29"/>
      <c r="W42" s="30"/>
      <c r="X42" s="37"/>
      <c r="Y42" s="23"/>
      <c r="Z42" s="23"/>
      <c r="AA42" s="24"/>
      <c r="AB42" s="28"/>
      <c r="AC42" s="29"/>
      <c r="AD42" s="29"/>
      <c r="AE42" s="29"/>
      <c r="AF42" s="30"/>
      <c r="AG42" s="37"/>
      <c r="AH42" s="23"/>
      <c r="AI42" s="23"/>
      <c r="AJ42" s="24"/>
      <c r="AK42" s="28"/>
      <c r="AL42" s="29"/>
      <c r="AM42" s="29"/>
      <c r="AN42" s="29"/>
      <c r="AO42" s="30"/>
      <c r="AP42" s="37"/>
      <c r="AQ42" s="23"/>
      <c r="AR42" s="23"/>
      <c r="AS42" s="24"/>
      <c r="AT42" s="28"/>
      <c r="AU42" s="29"/>
      <c r="AV42" s="29"/>
      <c r="AW42" s="29"/>
      <c r="AX42" s="30"/>
      <c r="AY42" s="37"/>
      <c r="AZ42" s="23"/>
      <c r="BA42" s="23"/>
      <c r="BB42" s="24"/>
      <c r="BC42" s="28"/>
      <c r="BD42" s="29"/>
      <c r="BE42" s="29"/>
      <c r="BF42" s="29"/>
      <c r="BG42" s="30"/>
      <c r="BH42" s="37"/>
      <c r="BI42" s="23"/>
      <c r="BJ42" s="23"/>
      <c r="BK42" s="23"/>
      <c r="BL42" s="28"/>
      <c r="BM42" s="29"/>
      <c r="BN42" s="29"/>
      <c r="BO42" s="29"/>
      <c r="BP42" s="30"/>
      <c r="BQ42" s="23"/>
      <c r="BR42" s="23"/>
      <c r="BS42" s="23"/>
      <c r="BT42" s="24"/>
      <c r="BU42" s="88"/>
      <c r="BV42" s="89"/>
      <c r="BW42" s="89"/>
      <c r="BX42" s="89"/>
      <c r="BY42" s="89"/>
      <c r="BZ42" s="89"/>
      <c r="CA42" s="89"/>
      <c r="CB42" s="89"/>
      <c r="CC42" s="89"/>
      <c r="CD42" s="88"/>
      <c r="CE42" s="89"/>
      <c r="CF42" s="89"/>
      <c r="CG42" s="89"/>
      <c r="CH42" s="89"/>
      <c r="CI42" s="89"/>
      <c r="CJ42" s="89"/>
      <c r="CK42" s="89"/>
      <c r="CL42" s="89"/>
      <c r="CM42" s="73"/>
      <c r="CN42" s="71"/>
      <c r="CO42" s="71"/>
      <c r="CP42" s="71"/>
      <c r="CQ42" s="71"/>
      <c r="CR42" s="72"/>
      <c r="CZ42" s="19"/>
    </row>
    <row r="43" spans="1:104" ht="13.05" customHeight="1" thickBot="1" x14ac:dyDescent="0.3">
      <c r="A43" s="28"/>
      <c r="B43" s="29"/>
      <c r="C43" s="29"/>
      <c r="D43" s="29"/>
      <c r="E43" s="30"/>
      <c r="F43" s="37"/>
      <c r="G43" s="23"/>
      <c r="H43" s="23"/>
      <c r="I43" s="24"/>
      <c r="J43" s="28"/>
      <c r="K43" s="29"/>
      <c r="L43" s="29"/>
      <c r="M43" s="29"/>
      <c r="N43" s="30"/>
      <c r="O43" s="37"/>
      <c r="P43" s="23"/>
      <c r="Q43" s="23"/>
      <c r="R43" s="24"/>
      <c r="S43" s="28"/>
      <c r="T43" s="29"/>
      <c r="U43" s="29"/>
      <c r="V43" s="29"/>
      <c r="W43" s="30"/>
      <c r="X43" s="37"/>
      <c r="Y43" s="23"/>
      <c r="Z43" s="23"/>
      <c r="AA43" s="24"/>
      <c r="AB43" s="28"/>
      <c r="AC43" s="29"/>
      <c r="AD43" s="29"/>
      <c r="AE43" s="29"/>
      <c r="AF43" s="30"/>
      <c r="AG43" s="37"/>
      <c r="AH43" s="23"/>
      <c r="AI43" s="23"/>
      <c r="AJ43" s="24"/>
      <c r="AK43" s="28"/>
      <c r="AL43" s="29"/>
      <c r="AM43" s="29"/>
      <c r="AN43" s="29"/>
      <c r="AO43" s="30"/>
      <c r="AP43" s="37"/>
      <c r="AQ43" s="23"/>
      <c r="AR43" s="23"/>
      <c r="AS43" s="24"/>
      <c r="AT43" s="28"/>
      <c r="AU43" s="29"/>
      <c r="AV43" s="29"/>
      <c r="AW43" s="29"/>
      <c r="AX43" s="30"/>
      <c r="AY43" s="37"/>
      <c r="AZ43" s="23"/>
      <c r="BA43" s="23"/>
      <c r="BB43" s="24"/>
      <c r="BC43" s="28"/>
      <c r="BD43" s="29"/>
      <c r="BE43" s="29"/>
      <c r="BF43" s="29"/>
      <c r="BG43" s="30"/>
      <c r="BH43" s="37"/>
      <c r="BI43" s="23"/>
      <c r="BJ43" s="23"/>
      <c r="BK43" s="23"/>
      <c r="BL43" s="28"/>
      <c r="BM43" s="29"/>
      <c r="BN43" s="29"/>
      <c r="BO43" s="29"/>
      <c r="BP43" s="30"/>
      <c r="BQ43" s="23"/>
      <c r="BR43" s="23"/>
      <c r="BS43" s="23"/>
      <c r="BT43" s="24"/>
      <c r="BU43" s="88"/>
      <c r="BV43" s="89"/>
      <c r="BW43" s="89"/>
      <c r="BX43" s="89"/>
      <c r="BY43" s="89"/>
      <c r="BZ43" s="89"/>
      <c r="CA43" s="89"/>
      <c r="CB43" s="89"/>
      <c r="CC43" s="89"/>
      <c r="CD43" s="88"/>
      <c r="CE43" s="89"/>
      <c r="CF43" s="89"/>
      <c r="CG43" s="89"/>
      <c r="CH43" s="89"/>
      <c r="CI43" s="89"/>
      <c r="CJ43" s="89"/>
      <c r="CK43" s="89"/>
      <c r="CL43" s="89"/>
      <c r="CM43" s="73"/>
      <c r="CN43" s="71"/>
      <c r="CO43" s="71"/>
      <c r="CP43" s="71"/>
      <c r="CQ43" s="71"/>
      <c r="CR43" s="72"/>
      <c r="CZ43" s="19"/>
    </row>
    <row r="44" spans="1:104" ht="13.05" customHeight="1" thickBot="1" x14ac:dyDescent="0.3">
      <c r="A44" s="28"/>
      <c r="B44" s="29"/>
      <c r="C44" s="29"/>
      <c r="D44" s="29"/>
      <c r="E44" s="30"/>
      <c r="F44" s="37"/>
      <c r="G44" s="23"/>
      <c r="H44" s="23"/>
      <c r="I44" s="24"/>
      <c r="J44" s="28"/>
      <c r="K44" s="29"/>
      <c r="L44" s="29"/>
      <c r="M44" s="29"/>
      <c r="N44" s="30"/>
      <c r="O44" s="37"/>
      <c r="P44" s="23"/>
      <c r="Q44" s="23"/>
      <c r="R44" s="24"/>
      <c r="S44" s="28"/>
      <c r="T44" s="29"/>
      <c r="U44" s="29"/>
      <c r="V44" s="29"/>
      <c r="W44" s="30"/>
      <c r="X44" s="37"/>
      <c r="Y44" s="23"/>
      <c r="Z44" s="23"/>
      <c r="AA44" s="24"/>
      <c r="AB44" s="28"/>
      <c r="AC44" s="29"/>
      <c r="AD44" s="29"/>
      <c r="AE44" s="29"/>
      <c r="AF44" s="30"/>
      <c r="AG44" s="37"/>
      <c r="AH44" s="23"/>
      <c r="AI44" s="23"/>
      <c r="AJ44" s="24"/>
      <c r="AK44" s="28"/>
      <c r="AL44" s="29"/>
      <c r="AM44" s="29"/>
      <c r="AN44" s="29"/>
      <c r="AO44" s="30"/>
      <c r="AP44" s="37"/>
      <c r="AQ44" s="23"/>
      <c r="AR44" s="23"/>
      <c r="AS44" s="24"/>
      <c r="AT44" s="28"/>
      <c r="AU44" s="29"/>
      <c r="AV44" s="29"/>
      <c r="AW44" s="29"/>
      <c r="AX44" s="30"/>
      <c r="AY44" s="37"/>
      <c r="AZ44" s="23"/>
      <c r="BA44" s="23"/>
      <c r="BB44" s="24"/>
      <c r="BC44" s="28"/>
      <c r="BD44" s="29"/>
      <c r="BE44" s="29"/>
      <c r="BF44" s="29"/>
      <c r="BG44" s="30"/>
      <c r="BH44" s="37"/>
      <c r="BI44" s="23"/>
      <c r="BJ44" s="23"/>
      <c r="BK44" s="23"/>
      <c r="BL44" s="28"/>
      <c r="BM44" s="29"/>
      <c r="BN44" s="29"/>
      <c r="BO44" s="29"/>
      <c r="BP44" s="30"/>
      <c r="BQ44" s="23"/>
      <c r="BR44" s="23"/>
      <c r="BS44" s="23"/>
      <c r="BT44" s="24"/>
      <c r="BU44" s="88"/>
      <c r="BV44" s="89"/>
      <c r="BW44" s="89"/>
      <c r="BX44" s="89"/>
      <c r="BY44" s="89"/>
      <c r="BZ44" s="89"/>
      <c r="CA44" s="89"/>
      <c r="CB44" s="89"/>
      <c r="CC44" s="89"/>
      <c r="CD44" s="88"/>
      <c r="CE44" s="89"/>
      <c r="CF44" s="89"/>
      <c r="CG44" s="89"/>
      <c r="CH44" s="89"/>
      <c r="CI44" s="89"/>
      <c r="CJ44" s="89"/>
      <c r="CK44" s="89"/>
      <c r="CL44" s="89"/>
      <c r="CM44" s="73"/>
      <c r="CN44" s="71"/>
      <c r="CO44" s="71"/>
      <c r="CP44" s="71"/>
      <c r="CQ44" s="71"/>
      <c r="CR44" s="72"/>
      <c r="CZ44" s="19"/>
    </row>
    <row r="45" spans="1:104" ht="13.05" customHeight="1" thickBot="1" x14ac:dyDescent="0.3">
      <c r="A45" s="25" t="str">
        <f ca="1">VLOOKUP(8,list,24,FALSE)</f>
        <v>う</v>
      </c>
      <c r="B45" s="26"/>
      <c r="C45" s="26"/>
      <c r="D45" s="26"/>
      <c r="E45" s="27"/>
      <c r="F45" s="21" t="str">
        <f ca="1">IF($AA$2="入れる",VLOOKUP(8,list,13,FALSE),"")</f>
        <v/>
      </c>
      <c r="G45" s="21"/>
      <c r="H45" s="21"/>
      <c r="I45" s="21"/>
      <c r="J45" s="25" t="str">
        <f ca="1">VLOOKUP(7,list,24,FALSE)</f>
        <v>る</v>
      </c>
      <c r="K45" s="26"/>
      <c r="L45" s="26"/>
      <c r="M45" s="26"/>
      <c r="N45" s="27"/>
      <c r="O45" s="21" t="str">
        <f ca="1">IF($AA$2="入れる",VLOOKUP(7,list,13,FALSE),"")</f>
        <v/>
      </c>
      <c r="P45" s="21"/>
      <c r="Q45" s="21"/>
      <c r="R45" s="21"/>
      <c r="S45" s="25" t="str">
        <f ca="1">VLOOKUP(6,list,24,FALSE)</f>
        <v>る</v>
      </c>
      <c r="T45" s="26"/>
      <c r="U45" s="26"/>
      <c r="V45" s="26"/>
      <c r="W45" s="27"/>
      <c r="X45" s="21" t="str">
        <f ca="1">IF($AA$2="入れる",VLOOKUP(6,list,13,FALSE),"")</f>
        <v/>
      </c>
      <c r="Y45" s="21"/>
      <c r="Z45" s="21"/>
      <c r="AA45" s="21"/>
      <c r="AB45" s="25" t="str">
        <f ca="1">VLOOKUP(5,list,24,FALSE)</f>
        <v>木</v>
      </c>
      <c r="AC45" s="26"/>
      <c r="AD45" s="26"/>
      <c r="AE45" s="26"/>
      <c r="AF45" s="27"/>
      <c r="AG45" s="21" t="str">
        <f ca="1">IF($AA$2="入れる",VLOOKUP(5,list,13,FALSE),"")</f>
        <v>ぎ</v>
      </c>
      <c r="AH45" s="21"/>
      <c r="AI45" s="21"/>
      <c r="AJ45" s="21"/>
      <c r="AK45" s="25" t="str">
        <f ca="1">VLOOKUP(4,list,24,FALSE)</f>
        <v/>
      </c>
      <c r="AL45" s="26"/>
      <c r="AM45" s="26"/>
      <c r="AN45" s="26"/>
      <c r="AO45" s="27"/>
      <c r="AP45" s="21" t="str">
        <f ca="1">IF($AA$2="入れる",VLOOKUP(4,list,13,FALSE),"")</f>
        <v/>
      </c>
      <c r="AQ45" s="21"/>
      <c r="AR45" s="21"/>
      <c r="AS45" s="21"/>
      <c r="AT45" s="25" t="str">
        <f ca="1">VLOOKUP(3,list,24,FALSE)</f>
        <v/>
      </c>
      <c r="AU45" s="26"/>
      <c r="AV45" s="26"/>
      <c r="AW45" s="26"/>
      <c r="AX45" s="27"/>
      <c r="AY45" s="21" t="str">
        <f ca="1">IF($AA$2="入れる",VLOOKUP(3,list,13,FALSE),"")</f>
        <v/>
      </c>
      <c r="AZ45" s="21"/>
      <c r="BA45" s="21"/>
      <c r="BB45" s="21"/>
      <c r="BC45" s="25" t="str">
        <f ca="1">VLOOKUP(2,list,24,FALSE)</f>
        <v/>
      </c>
      <c r="BD45" s="26"/>
      <c r="BE45" s="26"/>
      <c r="BF45" s="26"/>
      <c r="BG45" s="27"/>
      <c r="BH45" s="21" t="str">
        <f ca="1">IF($AA$2="入れる",VLOOKUP(2,list,13,FALSE),"")</f>
        <v/>
      </c>
      <c r="BI45" s="21"/>
      <c r="BJ45" s="21"/>
      <c r="BK45" s="21"/>
      <c r="BL45" s="25" t="str">
        <f ca="1">VLOOKUP(1,list,24,FALSE)</f>
        <v>る</v>
      </c>
      <c r="BM45" s="26"/>
      <c r="BN45" s="26"/>
      <c r="BO45" s="26"/>
      <c r="BP45" s="27"/>
      <c r="BQ45" s="21" t="str">
        <f ca="1">IF($AA$2="入れる",VLOOKUP(1,list,13,FALSE),"")</f>
        <v/>
      </c>
      <c r="BR45" s="21"/>
      <c r="BS45" s="21"/>
      <c r="BT45" s="21"/>
      <c r="BU45" s="88"/>
      <c r="BV45" s="89"/>
      <c r="BW45" s="89"/>
      <c r="BX45" s="89"/>
      <c r="BY45" s="89"/>
      <c r="BZ45" s="89"/>
      <c r="CA45" s="89"/>
      <c r="CB45" s="89"/>
      <c r="CC45" s="89"/>
      <c r="CD45" s="88"/>
      <c r="CE45" s="89"/>
      <c r="CF45" s="89"/>
      <c r="CG45" s="89"/>
      <c r="CH45" s="89"/>
      <c r="CI45" s="89"/>
      <c r="CJ45" s="89"/>
      <c r="CK45" s="89"/>
      <c r="CL45" s="89"/>
      <c r="CM45" s="57" t="s">
        <v>60</v>
      </c>
      <c r="CN45" s="58"/>
      <c r="CO45" s="58"/>
      <c r="CP45" s="59"/>
      <c r="CQ45" s="59"/>
      <c r="CR45" s="60"/>
      <c r="CZ45" s="19"/>
    </row>
    <row r="46" spans="1:104" ht="13.05" customHeight="1" thickBot="1" x14ac:dyDescent="0.3">
      <c r="A46" s="28"/>
      <c r="B46" s="29"/>
      <c r="C46" s="29"/>
      <c r="D46" s="29"/>
      <c r="E46" s="30"/>
      <c r="F46" s="23"/>
      <c r="G46" s="23"/>
      <c r="H46" s="23"/>
      <c r="I46" s="23"/>
      <c r="J46" s="28"/>
      <c r="K46" s="29"/>
      <c r="L46" s="29"/>
      <c r="M46" s="29"/>
      <c r="N46" s="30"/>
      <c r="O46" s="23"/>
      <c r="P46" s="23"/>
      <c r="Q46" s="23"/>
      <c r="R46" s="23"/>
      <c r="S46" s="28"/>
      <c r="T46" s="29"/>
      <c r="U46" s="29"/>
      <c r="V46" s="29"/>
      <c r="W46" s="30"/>
      <c r="X46" s="23"/>
      <c r="Y46" s="23"/>
      <c r="Z46" s="23"/>
      <c r="AA46" s="23"/>
      <c r="AB46" s="28"/>
      <c r="AC46" s="29"/>
      <c r="AD46" s="29"/>
      <c r="AE46" s="29"/>
      <c r="AF46" s="30"/>
      <c r="AG46" s="23"/>
      <c r="AH46" s="23"/>
      <c r="AI46" s="23"/>
      <c r="AJ46" s="23"/>
      <c r="AK46" s="28"/>
      <c r="AL46" s="29"/>
      <c r="AM46" s="29"/>
      <c r="AN46" s="29"/>
      <c r="AO46" s="30"/>
      <c r="AP46" s="23"/>
      <c r="AQ46" s="23"/>
      <c r="AR46" s="23"/>
      <c r="AS46" s="23"/>
      <c r="AT46" s="28"/>
      <c r="AU46" s="29"/>
      <c r="AV46" s="29"/>
      <c r="AW46" s="29"/>
      <c r="AX46" s="30"/>
      <c r="AY46" s="23"/>
      <c r="AZ46" s="23"/>
      <c r="BA46" s="23"/>
      <c r="BB46" s="23"/>
      <c r="BC46" s="28"/>
      <c r="BD46" s="29"/>
      <c r="BE46" s="29"/>
      <c r="BF46" s="29"/>
      <c r="BG46" s="30"/>
      <c r="BH46" s="23"/>
      <c r="BI46" s="23"/>
      <c r="BJ46" s="23"/>
      <c r="BK46" s="23"/>
      <c r="BL46" s="28"/>
      <c r="BM46" s="29"/>
      <c r="BN46" s="29"/>
      <c r="BO46" s="29"/>
      <c r="BP46" s="30"/>
      <c r="BQ46" s="23"/>
      <c r="BR46" s="23"/>
      <c r="BS46" s="23"/>
      <c r="BT46" s="23"/>
      <c r="BU46" s="88"/>
      <c r="BV46" s="89"/>
      <c r="BW46" s="89"/>
      <c r="BX46" s="89"/>
      <c r="BY46" s="89"/>
      <c r="BZ46" s="89"/>
      <c r="CA46" s="89"/>
      <c r="CB46" s="89"/>
      <c r="CC46" s="89"/>
      <c r="CD46" s="88"/>
      <c r="CE46" s="89"/>
      <c r="CF46" s="89"/>
      <c r="CG46" s="89"/>
      <c r="CH46" s="89"/>
      <c r="CI46" s="89"/>
      <c r="CJ46" s="89"/>
      <c r="CK46" s="89"/>
      <c r="CL46" s="89"/>
      <c r="CM46" s="61"/>
      <c r="CN46" s="59"/>
      <c r="CO46" s="59"/>
      <c r="CP46" s="59"/>
      <c r="CQ46" s="59"/>
      <c r="CR46" s="60"/>
      <c r="CZ46" s="19"/>
    </row>
    <row r="47" spans="1:104" ht="13.05" customHeight="1" thickBot="1" x14ac:dyDescent="0.3">
      <c r="A47" s="28"/>
      <c r="B47" s="29"/>
      <c r="C47" s="29"/>
      <c r="D47" s="29"/>
      <c r="E47" s="30"/>
      <c r="F47" s="23"/>
      <c r="G47" s="23"/>
      <c r="H47" s="23"/>
      <c r="I47" s="23"/>
      <c r="J47" s="28"/>
      <c r="K47" s="29"/>
      <c r="L47" s="29"/>
      <c r="M47" s="29"/>
      <c r="N47" s="30"/>
      <c r="O47" s="23"/>
      <c r="P47" s="23"/>
      <c r="Q47" s="23"/>
      <c r="R47" s="23"/>
      <c r="S47" s="28"/>
      <c r="T47" s="29"/>
      <c r="U47" s="29"/>
      <c r="V47" s="29"/>
      <c r="W47" s="30"/>
      <c r="X47" s="23"/>
      <c r="Y47" s="23"/>
      <c r="Z47" s="23"/>
      <c r="AA47" s="23"/>
      <c r="AB47" s="28"/>
      <c r="AC47" s="29"/>
      <c r="AD47" s="29"/>
      <c r="AE47" s="29"/>
      <c r="AF47" s="30"/>
      <c r="AG47" s="23"/>
      <c r="AH47" s="23"/>
      <c r="AI47" s="23"/>
      <c r="AJ47" s="23"/>
      <c r="AK47" s="28"/>
      <c r="AL47" s="29"/>
      <c r="AM47" s="29"/>
      <c r="AN47" s="29"/>
      <c r="AO47" s="30"/>
      <c r="AP47" s="23"/>
      <c r="AQ47" s="23"/>
      <c r="AR47" s="23"/>
      <c r="AS47" s="23"/>
      <c r="AT47" s="28"/>
      <c r="AU47" s="29"/>
      <c r="AV47" s="29"/>
      <c r="AW47" s="29"/>
      <c r="AX47" s="30"/>
      <c r="AY47" s="23"/>
      <c r="AZ47" s="23"/>
      <c r="BA47" s="23"/>
      <c r="BB47" s="23"/>
      <c r="BC47" s="28"/>
      <c r="BD47" s="29"/>
      <c r="BE47" s="29"/>
      <c r="BF47" s="29"/>
      <c r="BG47" s="30"/>
      <c r="BH47" s="23"/>
      <c r="BI47" s="23"/>
      <c r="BJ47" s="23"/>
      <c r="BK47" s="23"/>
      <c r="BL47" s="28"/>
      <c r="BM47" s="29"/>
      <c r="BN47" s="29"/>
      <c r="BO47" s="29"/>
      <c r="BP47" s="30"/>
      <c r="BQ47" s="23"/>
      <c r="BR47" s="23"/>
      <c r="BS47" s="23"/>
      <c r="BT47" s="23"/>
      <c r="BU47" s="88"/>
      <c r="BV47" s="89"/>
      <c r="BW47" s="89"/>
      <c r="BX47" s="89"/>
      <c r="BY47" s="89"/>
      <c r="BZ47" s="89"/>
      <c r="CA47" s="89"/>
      <c r="CB47" s="89"/>
      <c r="CC47" s="89"/>
      <c r="CD47" s="88"/>
      <c r="CE47" s="89"/>
      <c r="CF47" s="89"/>
      <c r="CG47" s="89"/>
      <c r="CH47" s="89"/>
      <c r="CI47" s="89"/>
      <c r="CJ47" s="89"/>
      <c r="CK47" s="89"/>
      <c r="CL47" s="89"/>
      <c r="CM47" s="61"/>
      <c r="CN47" s="59"/>
      <c r="CO47" s="59"/>
      <c r="CP47" s="59"/>
      <c r="CQ47" s="59"/>
      <c r="CR47" s="60"/>
      <c r="CZ47" s="19"/>
    </row>
    <row r="48" spans="1:104" ht="13.05" customHeight="1" thickBot="1" x14ac:dyDescent="0.3">
      <c r="A48" s="28"/>
      <c r="B48" s="29"/>
      <c r="C48" s="29"/>
      <c r="D48" s="29"/>
      <c r="E48" s="30"/>
      <c r="F48" s="23"/>
      <c r="G48" s="23"/>
      <c r="H48" s="23"/>
      <c r="I48" s="23"/>
      <c r="J48" s="28"/>
      <c r="K48" s="29"/>
      <c r="L48" s="29"/>
      <c r="M48" s="29"/>
      <c r="N48" s="30"/>
      <c r="O48" s="23"/>
      <c r="P48" s="23"/>
      <c r="Q48" s="23"/>
      <c r="R48" s="23"/>
      <c r="S48" s="28"/>
      <c r="T48" s="29"/>
      <c r="U48" s="29"/>
      <c r="V48" s="29"/>
      <c r="W48" s="30"/>
      <c r="X48" s="23"/>
      <c r="Y48" s="23"/>
      <c r="Z48" s="23"/>
      <c r="AA48" s="23"/>
      <c r="AB48" s="28"/>
      <c r="AC48" s="29"/>
      <c r="AD48" s="29"/>
      <c r="AE48" s="29"/>
      <c r="AF48" s="30"/>
      <c r="AG48" s="23"/>
      <c r="AH48" s="23"/>
      <c r="AI48" s="23"/>
      <c r="AJ48" s="23"/>
      <c r="AK48" s="28"/>
      <c r="AL48" s="29"/>
      <c r="AM48" s="29"/>
      <c r="AN48" s="29"/>
      <c r="AO48" s="30"/>
      <c r="AP48" s="23"/>
      <c r="AQ48" s="23"/>
      <c r="AR48" s="23"/>
      <c r="AS48" s="23"/>
      <c r="AT48" s="28"/>
      <c r="AU48" s="29"/>
      <c r="AV48" s="29"/>
      <c r="AW48" s="29"/>
      <c r="AX48" s="30"/>
      <c r="AY48" s="23"/>
      <c r="AZ48" s="23"/>
      <c r="BA48" s="23"/>
      <c r="BB48" s="23"/>
      <c r="BC48" s="28"/>
      <c r="BD48" s="29"/>
      <c r="BE48" s="29"/>
      <c r="BF48" s="29"/>
      <c r="BG48" s="30"/>
      <c r="BH48" s="23"/>
      <c r="BI48" s="23"/>
      <c r="BJ48" s="23"/>
      <c r="BK48" s="23"/>
      <c r="BL48" s="28"/>
      <c r="BM48" s="29"/>
      <c r="BN48" s="29"/>
      <c r="BO48" s="29"/>
      <c r="BP48" s="30"/>
      <c r="BQ48" s="23"/>
      <c r="BR48" s="23"/>
      <c r="BS48" s="23"/>
      <c r="BT48" s="23"/>
      <c r="BU48" s="91"/>
      <c r="BV48" s="92"/>
      <c r="BW48" s="92"/>
      <c r="BX48" s="92"/>
      <c r="BY48" s="92"/>
      <c r="BZ48" s="92"/>
      <c r="CA48" s="92"/>
      <c r="CB48" s="92"/>
      <c r="CC48" s="92"/>
      <c r="CD48" s="91"/>
      <c r="CE48" s="92"/>
      <c r="CF48" s="92"/>
      <c r="CG48" s="92"/>
      <c r="CH48" s="92"/>
      <c r="CI48" s="92"/>
      <c r="CJ48" s="92"/>
      <c r="CK48" s="92"/>
      <c r="CL48" s="92"/>
      <c r="CM48" s="62"/>
      <c r="CN48" s="63"/>
      <c r="CO48" s="63"/>
      <c r="CP48" s="63"/>
      <c r="CQ48" s="63"/>
      <c r="CR48" s="64"/>
      <c r="CZ48" s="19"/>
    </row>
    <row r="49" spans="1:110" ht="18" x14ac:dyDescent="0.25">
      <c r="A49" s="38"/>
      <c r="B49" s="38"/>
      <c r="C49" s="38"/>
      <c r="D49" s="38"/>
      <c r="E49" s="38"/>
      <c r="CZ49" s="16"/>
    </row>
    <row r="50" spans="1:110" ht="21" x14ac:dyDescent="0.25">
      <c r="CZ50" s="19"/>
    </row>
    <row r="54" spans="1:110" ht="28.5" x14ac:dyDescent="0.25">
      <c r="DF54" s="17"/>
    </row>
    <row r="55" spans="1:110" ht="28.5" x14ac:dyDescent="0.25">
      <c r="DF55" s="17"/>
    </row>
    <row r="56" spans="1:110" ht="28.5" x14ac:dyDescent="0.25">
      <c r="DF56" s="17"/>
    </row>
    <row r="57" spans="1:110" ht="28.5" x14ac:dyDescent="0.25">
      <c r="DF57" s="17"/>
    </row>
    <row r="58" spans="1:110" ht="28.5" x14ac:dyDescent="0.25">
      <c r="DF58" s="17"/>
    </row>
  </sheetData>
  <sheetProtection formatCells="0" selectLockedCells="1"/>
  <protectedRanges>
    <protectedRange sqref="FB13:FH16 EV13:EZ16" name="範囲2"/>
    <protectedRange sqref="EQ1:EX1" name="範囲1"/>
    <protectedRange sqref="A2:B2" name="範囲1_1"/>
  </protectedRanges>
  <mergeCells count="222">
    <mergeCell ref="BL9:BP12"/>
    <mergeCell ref="BQ45:BT48"/>
    <mergeCell ref="CM4:CR16"/>
    <mergeCell ref="BU5:BW15"/>
    <mergeCell ref="BX5:CC15"/>
    <mergeCell ref="CD5:CF15"/>
    <mergeCell ref="CG5:CL15"/>
    <mergeCell ref="BU16:BW26"/>
    <mergeCell ref="BX16:CC26"/>
    <mergeCell ref="CD16:CF26"/>
    <mergeCell ref="CG16:CL26"/>
    <mergeCell ref="BU27:BW37"/>
    <mergeCell ref="BX27:CC37"/>
    <mergeCell ref="CD27:CF37"/>
    <mergeCell ref="CG27:CL37"/>
    <mergeCell ref="BU38:BW48"/>
    <mergeCell ref="BX38:CC48"/>
    <mergeCell ref="CD38:CF48"/>
    <mergeCell ref="CG38:CL48"/>
    <mergeCell ref="BQ5:BT8"/>
    <mergeCell ref="BQ9:BT12"/>
    <mergeCell ref="BQ13:BT16"/>
    <mergeCell ref="BQ17:BT20"/>
    <mergeCell ref="BQ21:BT24"/>
    <mergeCell ref="BQ25:BT28"/>
    <mergeCell ref="BQ29:BT32"/>
    <mergeCell ref="BQ33:BT36"/>
    <mergeCell ref="BQ37:BT40"/>
    <mergeCell ref="BC45:BG48"/>
    <mergeCell ref="BH45:BK48"/>
    <mergeCell ref="BL5:BP8"/>
    <mergeCell ref="BL13:BP16"/>
    <mergeCell ref="BL17:BP20"/>
    <mergeCell ref="BL21:BP24"/>
    <mergeCell ref="BL25:BP28"/>
    <mergeCell ref="BL29:BP32"/>
    <mergeCell ref="BL33:BP36"/>
    <mergeCell ref="BL37:BP40"/>
    <mergeCell ref="BL41:BP44"/>
    <mergeCell ref="BL45:BP48"/>
    <mergeCell ref="BC5:BG8"/>
    <mergeCell ref="BH5:BK8"/>
    <mergeCell ref="BC9:BG12"/>
    <mergeCell ref="BH9:BK12"/>
    <mergeCell ref="BC13:BG16"/>
    <mergeCell ref="BH13:BK16"/>
    <mergeCell ref="BC17:BG20"/>
    <mergeCell ref="BH17:BK20"/>
    <mergeCell ref="BC21:BG24"/>
    <mergeCell ref="BH21:BK24"/>
    <mergeCell ref="AT5:AX8"/>
    <mergeCell ref="AY5:BB8"/>
    <mergeCell ref="AT9:AX12"/>
    <mergeCell ref="AY9:BB12"/>
    <mergeCell ref="AT13:AX16"/>
    <mergeCell ref="AY13:BB16"/>
    <mergeCell ref="AT17:AX20"/>
    <mergeCell ref="AY17:BB20"/>
    <mergeCell ref="AT21:AX24"/>
    <mergeCell ref="AY21:BB24"/>
    <mergeCell ref="AK25:AO28"/>
    <mergeCell ref="AP25:AS28"/>
    <mergeCell ref="AK29:AO32"/>
    <mergeCell ref="AP29:AS32"/>
    <mergeCell ref="AK33:AO36"/>
    <mergeCell ref="AP33:AS36"/>
    <mergeCell ref="AK37:AO40"/>
    <mergeCell ref="AP37:AS40"/>
    <mergeCell ref="AK41:AO44"/>
    <mergeCell ref="AP41:AS44"/>
    <mergeCell ref="AK5:AO8"/>
    <mergeCell ref="AP5:AS8"/>
    <mergeCell ref="AK9:AO12"/>
    <mergeCell ref="AP9:AS12"/>
    <mergeCell ref="AK13:AO16"/>
    <mergeCell ref="AP13:AS16"/>
    <mergeCell ref="AK17:AO20"/>
    <mergeCell ref="AP17:AS20"/>
    <mergeCell ref="AK21:AO24"/>
    <mergeCell ref="AP21:AS24"/>
    <mergeCell ref="AB25:AF28"/>
    <mergeCell ref="AG25:AJ28"/>
    <mergeCell ref="AB29:AF32"/>
    <mergeCell ref="AG29:AJ32"/>
    <mergeCell ref="AB33:AF36"/>
    <mergeCell ref="AG33:AJ36"/>
    <mergeCell ref="AB37:AF40"/>
    <mergeCell ref="AG37:AJ40"/>
    <mergeCell ref="AB41:AF44"/>
    <mergeCell ref="AG41:AJ44"/>
    <mergeCell ref="AB5:AF8"/>
    <mergeCell ref="AG5:AJ8"/>
    <mergeCell ref="AB9:AF12"/>
    <mergeCell ref="AG9:AJ12"/>
    <mergeCell ref="AB13:AF16"/>
    <mergeCell ref="AG13:AJ16"/>
    <mergeCell ref="AB17:AF20"/>
    <mergeCell ref="AG17:AJ20"/>
    <mergeCell ref="AB21:AF24"/>
    <mergeCell ref="AG21:AJ24"/>
    <mergeCell ref="S5:W8"/>
    <mergeCell ref="X5:AA8"/>
    <mergeCell ref="S9:W12"/>
    <mergeCell ref="X9:AA12"/>
    <mergeCell ref="S13:W16"/>
    <mergeCell ref="X13:AA16"/>
    <mergeCell ref="S17:W20"/>
    <mergeCell ref="X17:AA20"/>
    <mergeCell ref="S21:W24"/>
    <mergeCell ref="X21:AA24"/>
    <mergeCell ref="CM45:CR48"/>
    <mergeCell ref="CM17:CR44"/>
    <mergeCell ref="J5:N8"/>
    <mergeCell ref="O5:R8"/>
    <mergeCell ref="J9:N12"/>
    <mergeCell ref="O9:R12"/>
    <mergeCell ref="J13:N16"/>
    <mergeCell ref="O13:R16"/>
    <mergeCell ref="J17:N20"/>
    <mergeCell ref="O17:R20"/>
    <mergeCell ref="J21:N24"/>
    <mergeCell ref="O21:R24"/>
    <mergeCell ref="J25:N28"/>
    <mergeCell ref="O25:R28"/>
    <mergeCell ref="J29:N32"/>
    <mergeCell ref="O29:R32"/>
    <mergeCell ref="J33:N36"/>
    <mergeCell ref="O33:R36"/>
    <mergeCell ref="J37:N40"/>
    <mergeCell ref="O37:R40"/>
    <mergeCell ref="J41:N44"/>
    <mergeCell ref="O41:R44"/>
    <mergeCell ref="J45:N48"/>
    <mergeCell ref="O45:R48"/>
    <mergeCell ref="ED1:EP1"/>
    <mergeCell ref="ED2:EP2"/>
    <mergeCell ref="A4:F4"/>
    <mergeCell ref="G4:L4"/>
    <mergeCell ref="M4:R4"/>
    <mergeCell ref="S4:X4"/>
    <mergeCell ref="Y4:AD4"/>
    <mergeCell ref="AE4:AJ4"/>
    <mergeCell ref="AK4:AP4"/>
    <mergeCell ref="AQ4:AV4"/>
    <mergeCell ref="AN1:AZ1"/>
    <mergeCell ref="AN2:AZ2"/>
    <mergeCell ref="N2:Z2"/>
    <mergeCell ref="N1:Z1"/>
    <mergeCell ref="AA1:AM1"/>
    <mergeCell ref="AA2:AM2"/>
    <mergeCell ref="A1:M1"/>
    <mergeCell ref="A2:M2"/>
    <mergeCell ref="A5:E8"/>
    <mergeCell ref="A9:E12"/>
    <mergeCell ref="A13:E16"/>
    <mergeCell ref="A17:E20"/>
    <mergeCell ref="F5:I8"/>
    <mergeCell ref="F9:I12"/>
    <mergeCell ref="F13:I16"/>
    <mergeCell ref="A21:E24"/>
    <mergeCell ref="F17:I20"/>
    <mergeCell ref="F21:I24"/>
    <mergeCell ref="BH41:BK44"/>
    <mergeCell ref="A49:E49"/>
    <mergeCell ref="A25:E28"/>
    <mergeCell ref="A29:E32"/>
    <mergeCell ref="A33:E36"/>
    <mergeCell ref="A37:E40"/>
    <mergeCell ref="A41:E44"/>
    <mergeCell ref="A45:E48"/>
    <mergeCell ref="F25:I28"/>
    <mergeCell ref="F29:I32"/>
    <mergeCell ref="F33:I36"/>
    <mergeCell ref="F37:I40"/>
    <mergeCell ref="F41:I44"/>
    <mergeCell ref="F45:I48"/>
    <mergeCell ref="S25:W28"/>
    <mergeCell ref="X25:AA28"/>
    <mergeCell ref="S29:W32"/>
    <mergeCell ref="X29:AA32"/>
    <mergeCell ref="S33:W36"/>
    <mergeCell ref="X33:AA36"/>
    <mergeCell ref="S37:W40"/>
    <mergeCell ref="X37:AA40"/>
    <mergeCell ref="S41:W44"/>
    <mergeCell ref="X41:AA44"/>
    <mergeCell ref="S45:W48"/>
    <mergeCell ref="X45:AA48"/>
    <mergeCell ref="AB45:AF48"/>
    <mergeCell ref="AG45:AJ48"/>
    <mergeCell ref="AK45:AO48"/>
    <mergeCell ref="AP45:AS48"/>
    <mergeCell ref="AT37:AX40"/>
    <mergeCell ref="AY37:BB40"/>
    <mergeCell ref="AT41:AX44"/>
    <mergeCell ref="AY41:BB44"/>
    <mergeCell ref="AT45:AX48"/>
    <mergeCell ref="AY45:BB48"/>
    <mergeCell ref="BQ41:BT44"/>
    <mergeCell ref="AT25:AX28"/>
    <mergeCell ref="AT29:AX32"/>
    <mergeCell ref="AT33:AX36"/>
    <mergeCell ref="EQ1:EY1"/>
    <mergeCell ref="AW4:BB4"/>
    <mergeCell ref="BC4:BH4"/>
    <mergeCell ref="BI4:BN4"/>
    <mergeCell ref="BO4:BT4"/>
    <mergeCell ref="BU4:BZ4"/>
    <mergeCell ref="CA4:CF4"/>
    <mergeCell ref="CG4:CL4"/>
    <mergeCell ref="AY25:BB28"/>
    <mergeCell ref="AY29:BB32"/>
    <mergeCell ref="AY33:BB36"/>
    <mergeCell ref="BC25:BG28"/>
    <mergeCell ref="BH25:BK28"/>
    <mergeCell ref="BC29:BG32"/>
    <mergeCell ref="BH29:BK32"/>
    <mergeCell ref="BC33:BG36"/>
    <mergeCell ref="BH33:BK36"/>
    <mergeCell ref="BC37:BG40"/>
    <mergeCell ref="BH37:BK40"/>
    <mergeCell ref="BC41:BG44"/>
  </mergeCells>
  <phoneticPr fontId="1"/>
  <conditionalFormatting sqref="A5:E8">
    <cfRule type="expression" dxfId="127" priority="7">
      <formula>AND($AN$2="なぞり文字",A5&lt;&gt;$A$4,A5&lt;&gt;$G$4,A5&lt;&gt;$M$4,A5&lt;&gt;$S$4,A5&lt;&gt;$Y$4,A5&lt;&gt;$AE$4,A5&lt;&gt;$AK$4,A5&lt;&gt;$AQ$4,A5&lt;&gt;$AW$4,A5&lt;&gt;$BC$4,A5&lt;&gt;$BI$4,A5&lt;&gt;$BO$4,A5&lt;&gt;$BU$4,A5&lt;&gt;$CA$4,A5&lt;&gt;$CG$4)</formula>
    </cfRule>
    <cfRule type="expression" dxfId="126" priority="8">
      <formula>AND($AN$2="黒文字",A5&lt;&gt;$A$4,A5&lt;&gt;$G$4,A5&lt;&gt;$M$4,A5&lt;&gt;$S$4,A5&lt;&gt;$Y$4,A5&lt;&gt;$AE$4,A5&lt;&gt;$AK$4,A5&lt;&gt;$AQ$4,A5&lt;&gt;$AW$4,A5&lt;&gt;$BC$4,A5&lt;&gt;$BI$4,A5&lt;&gt;$BO$4,A5&lt;&gt;$BU$4,A5&lt;&gt;$CA$4,A5&lt;&gt;$CG$4)</formula>
    </cfRule>
  </conditionalFormatting>
  <conditionalFormatting sqref="A5:E12">
    <cfRule type="expression" dxfId="125" priority="10">
      <formula>AND($N$2="入れない",OR(A5=$A$4,A5=$G$4,A5=$M$4,A5=$S$4,A5=$Y$4,A5=$AE$4,A5=$AK$4,A5=$AQ$4,A5=$AW$4,A5=$BC$4,A5=$BI$4,A5=$BO$4,A5=$BU$4,A5=$CA$4,A5=$CG$4))</formula>
    </cfRule>
  </conditionalFormatting>
  <conditionalFormatting sqref="A5:E44">
    <cfRule type="expression" dxfId="124" priority="1">
      <formula>AND(A5&lt;&gt;$A$4,A5&lt;&gt;$G$4,A5&lt;&gt;$M$4,A5&lt;&gt;$S$4,A5&lt;&gt;$Y$4,A5&lt;&gt;$AE$4,A5&lt;&gt;$AK$4,A5&lt;&gt;$AQ$4,A5&lt;&gt;$AW$4,A5&lt;&gt;$BC$4,A5&lt;&gt;$BI$4,A5&lt;&gt;$BO$4,A5&lt;&gt;$BU$4,A5&lt;&gt;$CA$4,A5&lt;&gt;$CG$4,A9&lt;&gt;$A$4,A9&lt;&gt;$G$4,A9&lt;&gt;$M$4,A9&lt;&gt;$S$4,A9&lt;&gt;$Y$4,A9&lt;&gt;$AE$4,A9&lt;&gt;$AK$4,A9&lt;&gt;$AQ$4,A9&lt;&gt;$AW$4,A9&lt;&gt;$BC$4,A9&lt;&gt;$BI$4,A9&lt;&gt;$BO$4,A9&lt;&gt;$BU$4,A9&lt;&gt;$CA$4,A9&lt;&gt;$CG$4)</formula>
    </cfRule>
  </conditionalFormatting>
  <conditionalFormatting sqref="A9:E12">
    <cfRule type="expression" dxfId="123" priority="17">
      <formula>AND($AN$2="なぞり文字",A9&lt;&gt;$A$4,A9&lt;&gt;$G$4,A9&lt;&gt;$M$4,A9&lt;&gt;$S$4,A9&lt;&gt;$Y$4,A9&lt;&gt;$AE$4,A9&lt;&gt;$AK$4,A9&lt;&gt;$AQ$4,A9&lt;&gt;$AW$4,A9&lt;&gt;$BC$4,A9&lt;&gt;$BI$4,A9&lt;&gt;$BO$4,A9&lt;&gt;$BU$4,A9&lt;&gt;$CA$4,A9&lt;&gt;$CG$4)</formula>
    </cfRule>
    <cfRule type="expression" dxfId="122" priority="18">
      <formula>AND($AN$2="黒文字",A9&lt;&gt;$A$4,A9&lt;&gt;$G$4,A9&lt;&gt;$M$4,A9&lt;&gt;$S$4,A9&lt;&gt;$Y$4,A9&lt;&gt;$AE$4,A9&lt;&gt;$AK$4,A9&lt;&gt;$AQ$4,A9&lt;&gt;$AW$4,A9&lt;&gt;$BC$4,A9&lt;&gt;$BI$4,A9&lt;&gt;$BO$4,A9&lt;&gt;$BU$4,A9&lt;&gt;$CA$4,A9&lt;&gt;$CG$4)</formula>
    </cfRule>
  </conditionalFormatting>
  <conditionalFormatting sqref="A9:E44">
    <cfRule type="expression" dxfId="121" priority="5">
      <formula>AND(A5&lt;&gt;$A$4,A5&lt;&gt;$G$4,A5&lt;&gt;$M$4,A5&lt;&gt;$S$4,A5&lt;&gt;$Y$4,A5&lt;&gt;$AE$4,A5&lt;&gt;$AK$4,A5&lt;&gt;$AQ$4,A5&lt;&gt;$AW$4,A5&lt;&gt;$BC$4,A5&lt;&gt;$BI$4,A5&lt;&gt;$BO$4,A5&lt;&gt;$BU$4,A5&lt;&gt;$CA$4,A5&lt;&gt;$CG$4,A9&lt;&gt;$A$4,A9&lt;&gt;$G$4,A9&lt;&gt;$M$4,A9&lt;&gt;$S$4,A9&lt;&gt;$Y$4,A9&lt;&gt;$AE$4,A9&lt;&gt;$AK$4,A9&lt;&gt;$AQ$4,A9&lt;&gt;$AW$4,A9&lt;&gt;$BC$4,A9&lt;&gt;$BI$4,A9&lt;&gt;$BO$4,A9&lt;&gt;$BU$4,A9&lt;&gt;$CA$4,A9&lt;&gt;$CG$4)</formula>
    </cfRule>
  </conditionalFormatting>
  <conditionalFormatting sqref="A13:E44">
    <cfRule type="expression" dxfId="120" priority="2">
      <formula>AND($N$2="入れない",OR(A13=$A$4,A13=$G$4,A13=$M$4,A13=$S$4,A13=$Y$4,A13=$AE$4,A13=$AK$4,A13=$AQ$4,A13=$AW$4,A13=$BC$4,A13=$BI$4,A13=$BO$4,A13=$BU$4,A13=$CA$4,A13=$CG$4))</formula>
    </cfRule>
    <cfRule type="expression" dxfId="119" priority="3">
      <formula>AND($AN$2="なぞり文字",A13&lt;&gt;$A$4,A13&lt;&gt;$G$4,A13&lt;&gt;$M$4,A13&lt;&gt;$S$4,A13&lt;&gt;$Y$4,A13&lt;&gt;$AE$4,A13&lt;&gt;$AK$4,A13&lt;&gt;$AQ$4,A13&lt;&gt;$AW$4,A13&lt;&gt;$BC$4,A13&lt;&gt;$BI$4,A13&lt;&gt;$BO$4,A13&lt;&gt;$BU$4,A13&lt;&gt;$CA$4,A13&lt;&gt;$CG$4)</formula>
    </cfRule>
    <cfRule type="expression" dxfId="118" priority="4">
      <formula>AND($AN$2="黒文字",A13&lt;&gt;$A$4,A13&lt;&gt;$G$4,A13&lt;&gt;$M$4,A13&lt;&gt;$S$4,A13&lt;&gt;$Y$4,A13&lt;&gt;$AE$4,A13&lt;&gt;$AK$4,A13&lt;&gt;$AQ$4,A13&lt;&gt;$AW$4,A13&lt;&gt;$BC$4,A13&lt;&gt;$BI$4,A13&lt;&gt;$BO$4,A13&lt;&gt;$BU$4,A13&lt;&gt;$CA$4,A13&lt;&gt;$CG$4)</formula>
    </cfRule>
  </conditionalFormatting>
  <conditionalFormatting sqref="A45:E45">
    <cfRule type="expression" dxfId="117" priority="13">
      <formula>AND(A41&lt;&gt;$A$4,A41&lt;&gt;$G$4,A41&lt;&gt;$M$4,A41&lt;&gt;$S$4,A41&lt;&gt;$Y$4,A41&lt;&gt;$AE$4,A41&lt;&gt;$AK$4,A41&lt;&gt;$AQ$4,A41&lt;&gt;$AW$4,A41&lt;&gt;$BC$4,A41&lt;&gt;$BI$4,A41&lt;&gt;$BO$4,A41&lt;&gt;$BU$4,A41&lt;&gt;$CA$4,A41&lt;&gt;$CG$4,A45&lt;&gt;$A$4,A45&lt;&gt;$G$4,A45&lt;&gt;$M$4,A45&lt;&gt;$S$4,A45&lt;&gt;$Y$4,A45&lt;&gt;$AE$4,A45&lt;&gt;$AK$4,A45&lt;&gt;$AQ$4,A45&lt;&gt;$AW$4,A45&lt;&gt;$BC$4,A45&lt;&gt;$BI$4,A45&lt;&gt;$BO$4,A45&lt;&gt;$BU$4,A45&lt;&gt;$CA$4,A45&lt;&gt;$CG$4)</formula>
    </cfRule>
    <cfRule type="expression" dxfId="116" priority="14">
      <formula>AND($AN$2="黒文字",A45&lt;&gt;$A$4,A45&lt;&gt;$G$4,A45&lt;&gt;$M$4,A45&lt;&gt;$S$4,A45&lt;&gt;$Y$4,A45&lt;&gt;$AE$4,A45&lt;&gt;$AK$4,A45&lt;&gt;$AQ$4,A45&lt;&gt;$AW$4,A45&lt;&gt;$BC$4,A45&lt;&gt;$BI$4,A45&lt;&gt;$BO$4,A45&lt;&gt;$BU$4,A45&lt;&gt;$CA$4,A45&lt;&gt;$CG$4,S49&lt;&gt;$A$4,S49&lt;&gt;$G$4,S49&lt;&gt;$M$4,S49&lt;&gt;$S$4,S49&lt;&gt;$Y$4,S49&lt;&gt;$AE$4,S49&lt;&gt;$AK$4,S49&lt;&gt;$AQ$4,S49&lt;&gt;$AW$4,S49&lt;&gt;$BC$4,S49&lt;&gt;$BI$4,S49&lt;&gt;$BO$4,S49&lt;&gt;$BU$4,S49&lt;&gt;$CA$4,S49&lt;&gt;$CG$4)</formula>
    </cfRule>
    <cfRule type="expression" dxfId="115" priority="15">
      <formula>AND($AN$2="なぞり文字",A45&lt;&gt;$A$4,A45&lt;&gt;$G$4,A45&lt;&gt;$M$4,A45&lt;&gt;$S$4,A45&lt;&gt;$Y$4,A45&lt;&gt;$AE$4,A45&lt;&gt;$AK$4,A45&lt;&gt;$AQ$4,A45&lt;&gt;$AW$4,A45&lt;&gt;$BC$4,A45&lt;&gt;$BI$4,A45&lt;&gt;$BO$4,A45&lt;&gt;$BU$4,A45&lt;&gt;$CA$4,A45&lt;&gt;$CG$4,S49&lt;&gt;$A$4,S49&lt;&gt;$G$4,S49&lt;&gt;$M$4,S49&lt;&gt;$S$4,S49&lt;&gt;$Y$4,S49&lt;&gt;$AE$4,S49&lt;&gt;$AK$4,S49&lt;&gt;$AQ$4,S49&lt;&gt;$AW$4,S49&lt;&gt;$BC$4,S49&lt;&gt;$BI$4,S49&lt;&gt;$BO$4,S49&lt;&gt;$BU$4,S49&lt;&gt;$CA$4,S49&lt;&gt;$CG$4)</formula>
    </cfRule>
    <cfRule type="expression" dxfId="114" priority="16">
      <formula>AND($N$2="入れない",OR(A45=$A$4,A45=$G$4,A45=$M$4,A45=$S$4,A45=$Y$4,A45=$AE$4,A45=$AK$4,A45=$AQ$4,A45=$AW$4,A45=$BC$4,A45=$BI$4,A45=$BO$4,A45=$BU$4,A45=$CA$4,A45=$CG$4))</formula>
    </cfRule>
  </conditionalFormatting>
  <conditionalFormatting sqref="A45:E48">
    <cfRule type="expression" dxfId="113" priority="6">
      <formula>AND(A45&lt;&gt;$A$4,A45&lt;&gt;$G$4,A45&lt;&gt;$M$4,A45&lt;&gt;$S$4,A45&lt;&gt;$Y$4,A45&lt;&gt;$AE$4,A45&lt;&gt;$AK$4,A45&lt;&gt;$AQ$4,A45&lt;&gt;$AW$4,A45&lt;&gt;$BC$4,A45&lt;&gt;$BI$4,A45&lt;&gt;$BO$4,A45&lt;&gt;$BU$4,A45&lt;&gt;$CA$4,A45&lt;&gt;$CG$4,A49&lt;&gt;$A$4,A49&lt;&gt;$G$4,A49&lt;&gt;$M$4,A49&lt;&gt;$S$4,A49&lt;&gt;$Y$4,A49&lt;&gt;$AE$4,A49&lt;&gt;$AK$4,A49&lt;&gt;$AQ$4,A49&lt;&gt;$AW$4,A49&lt;&gt;$BC$4,A49&lt;&gt;$BI$4,A49&lt;&gt;$BO$4,A49&lt;&gt;$BU$4,A49&lt;&gt;$CA$4,A49&lt;&gt;$CG$4)</formula>
    </cfRule>
  </conditionalFormatting>
  <conditionalFormatting sqref="J5:N8">
    <cfRule type="expression" dxfId="112" priority="27">
      <formula>AND($AN$2="黒文字",J5&lt;&gt;$A$4,J5&lt;&gt;$G$4,J5&lt;&gt;$M$4,J5&lt;&gt;$S$4,J5&lt;&gt;$Y$4,J5&lt;&gt;$AE$4,J5&lt;&gt;$AK$4,J5&lt;&gt;$AQ$4,J5&lt;&gt;$AW$4,J5&lt;&gt;$BC$4,J5&lt;&gt;$BI$4,J5&lt;&gt;$BO$4,J5&lt;&gt;$BU$4,J5&lt;&gt;$CA$4,J5&lt;&gt;$CG$4)</formula>
    </cfRule>
    <cfRule type="expression" dxfId="111" priority="26">
      <formula>AND($AN$2="なぞり文字",J5&lt;&gt;$A$4,J5&lt;&gt;$G$4,J5&lt;&gt;$M$4,J5&lt;&gt;$S$4,J5&lt;&gt;$Y$4,J5&lt;&gt;$AE$4,J5&lt;&gt;$AK$4,J5&lt;&gt;$AQ$4,J5&lt;&gt;$AW$4,J5&lt;&gt;$BC$4,J5&lt;&gt;$BI$4,J5&lt;&gt;$BO$4,J5&lt;&gt;$BU$4,J5&lt;&gt;$CA$4,J5&lt;&gt;$CG$4)</formula>
    </cfRule>
  </conditionalFormatting>
  <conditionalFormatting sqref="J5:N12">
    <cfRule type="expression" dxfId="110" priority="29">
      <formula>AND($N$2="入れない",OR(J5=$A$4,J5=$G$4,J5=$M$4,J5=$S$4,J5=$Y$4,J5=$AE$4,J5=$AK$4,J5=$AQ$4,J5=$AW$4,J5=$BC$4,J5=$BI$4,J5=$BO$4,J5=$BU$4,J5=$CA$4,J5=$CG$4))</formula>
    </cfRule>
  </conditionalFormatting>
  <conditionalFormatting sqref="J5:N44">
    <cfRule type="expression" dxfId="109" priority="20">
      <formula>AND(J5&lt;&gt;$A$4,J5&lt;&gt;$G$4,J5&lt;&gt;$M$4,J5&lt;&gt;$S$4,J5&lt;&gt;$Y$4,J5&lt;&gt;$AE$4,J5&lt;&gt;$AK$4,J5&lt;&gt;$AQ$4,J5&lt;&gt;$AW$4,J5&lt;&gt;$BC$4,J5&lt;&gt;$BI$4,J5&lt;&gt;$BO$4,J5&lt;&gt;$BU$4,J5&lt;&gt;$CA$4,J5&lt;&gt;$CG$4,J9&lt;&gt;$A$4,J9&lt;&gt;$G$4,J9&lt;&gt;$M$4,J9&lt;&gt;$S$4,J9&lt;&gt;$Y$4,J9&lt;&gt;$AE$4,J9&lt;&gt;$AK$4,J9&lt;&gt;$AQ$4,J9&lt;&gt;$AW$4,J9&lt;&gt;$BC$4,J9&lt;&gt;$BI$4,J9&lt;&gt;$BO$4,J9&lt;&gt;$BU$4,J9&lt;&gt;$CA$4,J9&lt;&gt;$CG$4)</formula>
    </cfRule>
  </conditionalFormatting>
  <conditionalFormatting sqref="J9:N12">
    <cfRule type="expression" dxfId="108" priority="36">
      <formula>AND($AN$2="なぞり文字",J9&lt;&gt;$A$4,J9&lt;&gt;$G$4,J9&lt;&gt;$M$4,J9&lt;&gt;$S$4,J9&lt;&gt;$Y$4,J9&lt;&gt;$AE$4,J9&lt;&gt;$AK$4,J9&lt;&gt;$AQ$4,J9&lt;&gt;$AW$4,J9&lt;&gt;$BC$4,J9&lt;&gt;$BI$4,J9&lt;&gt;$BO$4,J9&lt;&gt;$BU$4,J9&lt;&gt;$CA$4,J9&lt;&gt;$CG$4)</formula>
    </cfRule>
    <cfRule type="expression" dxfId="107" priority="37">
      <formula>AND($AN$2="黒文字",J9&lt;&gt;$A$4,J9&lt;&gt;$G$4,J9&lt;&gt;$M$4,J9&lt;&gt;$S$4,J9&lt;&gt;$Y$4,J9&lt;&gt;$AE$4,J9&lt;&gt;$AK$4,J9&lt;&gt;$AQ$4,J9&lt;&gt;$AW$4,J9&lt;&gt;$BC$4,J9&lt;&gt;$BI$4,J9&lt;&gt;$BO$4,J9&lt;&gt;$BU$4,J9&lt;&gt;$CA$4,J9&lt;&gt;$CG$4)</formula>
    </cfRule>
  </conditionalFormatting>
  <conditionalFormatting sqref="J9:N44">
    <cfRule type="expression" dxfId="106" priority="24">
      <formula>AND(J5&lt;&gt;$A$4,J5&lt;&gt;$G$4,J5&lt;&gt;$M$4,J5&lt;&gt;$S$4,J5&lt;&gt;$Y$4,J5&lt;&gt;$AE$4,J5&lt;&gt;$AK$4,J5&lt;&gt;$AQ$4,J5&lt;&gt;$AW$4,J5&lt;&gt;$BC$4,J5&lt;&gt;$BI$4,J5&lt;&gt;$BO$4,J5&lt;&gt;$BU$4,J5&lt;&gt;$CA$4,J5&lt;&gt;$CG$4,J9&lt;&gt;$A$4,J9&lt;&gt;$G$4,J9&lt;&gt;$M$4,J9&lt;&gt;$S$4,J9&lt;&gt;$Y$4,J9&lt;&gt;$AE$4,J9&lt;&gt;$AK$4,J9&lt;&gt;$AQ$4,J9&lt;&gt;$AW$4,J9&lt;&gt;$BC$4,J9&lt;&gt;$BI$4,J9&lt;&gt;$BO$4,J9&lt;&gt;$BU$4,J9&lt;&gt;$CA$4,J9&lt;&gt;$CG$4)</formula>
    </cfRule>
  </conditionalFormatting>
  <conditionalFormatting sqref="J13:N44">
    <cfRule type="expression" dxfId="105" priority="22">
      <formula>AND($AN$2="なぞり文字",J13&lt;&gt;$A$4,J13&lt;&gt;$G$4,J13&lt;&gt;$M$4,J13&lt;&gt;$S$4,J13&lt;&gt;$Y$4,J13&lt;&gt;$AE$4,J13&lt;&gt;$AK$4,J13&lt;&gt;$AQ$4,J13&lt;&gt;$AW$4,J13&lt;&gt;$BC$4,J13&lt;&gt;$BI$4,J13&lt;&gt;$BO$4,J13&lt;&gt;$BU$4,J13&lt;&gt;$CA$4,J13&lt;&gt;$CG$4)</formula>
    </cfRule>
    <cfRule type="expression" dxfId="104" priority="21">
      <formula>AND($N$2="入れない",OR(J13=$A$4,J13=$G$4,J13=$M$4,J13=$S$4,J13=$Y$4,J13=$AE$4,J13=$AK$4,J13=$AQ$4,J13=$AW$4,J13=$BC$4,J13=$BI$4,J13=$BO$4,J13=$BU$4,J13=$CA$4,J13=$CG$4))</formula>
    </cfRule>
    <cfRule type="expression" dxfId="103" priority="23">
      <formula>AND($AN$2="黒文字",J13&lt;&gt;$A$4,J13&lt;&gt;$G$4,J13&lt;&gt;$M$4,J13&lt;&gt;$S$4,J13&lt;&gt;$Y$4,J13&lt;&gt;$AE$4,J13&lt;&gt;$AK$4,J13&lt;&gt;$AQ$4,J13&lt;&gt;$AW$4,J13&lt;&gt;$BC$4,J13&lt;&gt;$BI$4,J13&lt;&gt;$BO$4,J13&lt;&gt;$BU$4,J13&lt;&gt;$CA$4,J13&lt;&gt;$CG$4)</formula>
    </cfRule>
  </conditionalFormatting>
  <conditionalFormatting sqref="J45:N45">
    <cfRule type="expression" dxfId="102" priority="32">
      <formula>AND(J41&lt;&gt;$A$4,J41&lt;&gt;$G$4,J41&lt;&gt;$M$4,J41&lt;&gt;$S$4,J41&lt;&gt;$Y$4,J41&lt;&gt;$AE$4,J41&lt;&gt;$AK$4,J41&lt;&gt;$AQ$4,J41&lt;&gt;$AW$4,J41&lt;&gt;$BC$4,J41&lt;&gt;$BI$4,J41&lt;&gt;$BO$4,J41&lt;&gt;$BU$4,J41&lt;&gt;$CA$4,J41&lt;&gt;$CG$4,J45&lt;&gt;$A$4,J45&lt;&gt;$G$4,J45&lt;&gt;$M$4,J45&lt;&gt;$S$4,J45&lt;&gt;$Y$4,J45&lt;&gt;$AE$4,J45&lt;&gt;$AK$4,J45&lt;&gt;$AQ$4,J45&lt;&gt;$AW$4,J45&lt;&gt;$BC$4,J45&lt;&gt;$BI$4,J45&lt;&gt;$BO$4,J45&lt;&gt;$BU$4,J45&lt;&gt;$CA$4,J45&lt;&gt;$CG$4)</formula>
    </cfRule>
    <cfRule type="expression" dxfId="101" priority="33">
      <formula>AND($AN$2="黒文字",J45&lt;&gt;$A$4,J45&lt;&gt;$G$4,J45&lt;&gt;$M$4,J45&lt;&gt;$S$4,J45&lt;&gt;$Y$4,J45&lt;&gt;$AE$4,J45&lt;&gt;$AK$4,J45&lt;&gt;$AQ$4,J45&lt;&gt;$AW$4,J45&lt;&gt;$BC$4,J45&lt;&gt;$BI$4,J45&lt;&gt;$BO$4,J45&lt;&gt;$BU$4,J45&lt;&gt;$CA$4,J45&lt;&gt;$CG$4,AB49&lt;&gt;$A$4,AB49&lt;&gt;$G$4,AB49&lt;&gt;$M$4,AB49&lt;&gt;$S$4,AB49&lt;&gt;$Y$4,AB49&lt;&gt;$AE$4,AB49&lt;&gt;$AK$4,AB49&lt;&gt;$AQ$4,AB49&lt;&gt;$AW$4,AB49&lt;&gt;$BC$4,AB49&lt;&gt;$BI$4,AB49&lt;&gt;$BO$4,AB49&lt;&gt;$BU$4,AB49&lt;&gt;$CA$4,AB49&lt;&gt;$CG$4)</formula>
    </cfRule>
    <cfRule type="expression" dxfId="100" priority="34">
      <formula>AND($AN$2="なぞり文字",J45&lt;&gt;$A$4,J45&lt;&gt;$G$4,J45&lt;&gt;$M$4,J45&lt;&gt;$S$4,J45&lt;&gt;$Y$4,J45&lt;&gt;$AE$4,J45&lt;&gt;$AK$4,J45&lt;&gt;$AQ$4,J45&lt;&gt;$AW$4,J45&lt;&gt;$BC$4,J45&lt;&gt;$BI$4,J45&lt;&gt;$BO$4,J45&lt;&gt;$BU$4,J45&lt;&gt;$CA$4,J45&lt;&gt;$CG$4,AB49&lt;&gt;$A$4,AB49&lt;&gt;$G$4,AB49&lt;&gt;$M$4,AB49&lt;&gt;$S$4,AB49&lt;&gt;$Y$4,AB49&lt;&gt;$AE$4,AB49&lt;&gt;$AK$4,AB49&lt;&gt;$AQ$4,AB49&lt;&gt;$AW$4,AB49&lt;&gt;$BC$4,AB49&lt;&gt;$BI$4,AB49&lt;&gt;$BO$4,AB49&lt;&gt;$BU$4,AB49&lt;&gt;$CA$4,AB49&lt;&gt;$CG$4)</formula>
    </cfRule>
    <cfRule type="expression" dxfId="99" priority="35">
      <formula>AND($N$2="入れない",OR(J45=$A$4,J45=$G$4,J45=$M$4,J45=$S$4,J45=$Y$4,J45=$AE$4,J45=$AK$4,J45=$AQ$4,J45=$AW$4,J45=$BC$4,J45=$BI$4,J45=$BO$4,J45=$BU$4,J45=$CA$4,J45=$CG$4))</formula>
    </cfRule>
  </conditionalFormatting>
  <conditionalFormatting sqref="J45:N48">
    <cfRule type="expression" dxfId="98" priority="25">
      <formula>AND(J45&lt;&gt;$A$4,J45&lt;&gt;$G$4,J45&lt;&gt;$M$4,J45&lt;&gt;$S$4,J45&lt;&gt;$Y$4,J45&lt;&gt;$AE$4,J45&lt;&gt;$AK$4,J45&lt;&gt;$AQ$4,J45&lt;&gt;$AW$4,J45&lt;&gt;$BC$4,J45&lt;&gt;$BI$4,J45&lt;&gt;$BO$4,J45&lt;&gt;$BU$4,J45&lt;&gt;$CA$4,J45&lt;&gt;$CG$4,J49&lt;&gt;$A$4,J49&lt;&gt;$G$4,J49&lt;&gt;$M$4,J49&lt;&gt;$S$4,J49&lt;&gt;$Y$4,J49&lt;&gt;$AE$4,J49&lt;&gt;$AK$4,J49&lt;&gt;$AQ$4,J49&lt;&gt;$AW$4,J49&lt;&gt;$BC$4,J49&lt;&gt;$BI$4,J49&lt;&gt;$BO$4,J49&lt;&gt;$BU$4,J49&lt;&gt;$CA$4,J49&lt;&gt;$CG$4)</formula>
    </cfRule>
  </conditionalFormatting>
  <conditionalFormatting sqref="N2:AM2">
    <cfRule type="cellIs" dxfId="97" priority="914" operator="equal">
      <formula>"入れない"</formula>
    </cfRule>
    <cfRule type="cellIs" dxfId="96" priority="913" operator="equal">
      <formula>"入れる"</formula>
    </cfRule>
  </conditionalFormatting>
  <conditionalFormatting sqref="S5:W8">
    <cfRule type="expression" dxfId="95" priority="46">
      <formula>AND($AN$2="黒文字",S5&lt;&gt;$A$4,S5&lt;&gt;$G$4,S5&lt;&gt;$M$4,S5&lt;&gt;$S$4,S5&lt;&gt;$Y$4,S5&lt;&gt;$AE$4,S5&lt;&gt;$AK$4,S5&lt;&gt;$AQ$4,S5&lt;&gt;$AW$4,S5&lt;&gt;$BC$4,S5&lt;&gt;$BI$4,S5&lt;&gt;$BO$4,S5&lt;&gt;$BU$4,S5&lt;&gt;$CA$4,S5&lt;&gt;$CG$4)</formula>
    </cfRule>
    <cfRule type="expression" dxfId="94" priority="45">
      <formula>AND($AN$2="なぞり文字",S5&lt;&gt;$A$4,S5&lt;&gt;$G$4,S5&lt;&gt;$M$4,S5&lt;&gt;$S$4,S5&lt;&gt;$Y$4,S5&lt;&gt;$AE$4,S5&lt;&gt;$AK$4,S5&lt;&gt;$AQ$4,S5&lt;&gt;$AW$4,S5&lt;&gt;$BC$4,S5&lt;&gt;$BI$4,S5&lt;&gt;$BO$4,S5&lt;&gt;$BU$4,S5&lt;&gt;$CA$4,S5&lt;&gt;$CG$4)</formula>
    </cfRule>
  </conditionalFormatting>
  <conditionalFormatting sqref="S5:W12">
    <cfRule type="expression" dxfId="93" priority="48">
      <formula>AND($N$2="入れない",OR(S5=$A$4,S5=$G$4,S5=$M$4,S5=$S$4,S5=$Y$4,S5=$AE$4,S5=$AK$4,S5=$AQ$4,S5=$AW$4,S5=$BC$4,S5=$BI$4,S5=$BO$4,S5=$BU$4,S5=$CA$4,S5=$CG$4))</formula>
    </cfRule>
  </conditionalFormatting>
  <conditionalFormatting sqref="S5:W44">
    <cfRule type="expression" dxfId="92" priority="39">
      <formula>AND(S5&lt;&gt;$A$4,S5&lt;&gt;$G$4,S5&lt;&gt;$M$4,S5&lt;&gt;$S$4,S5&lt;&gt;$Y$4,S5&lt;&gt;$AE$4,S5&lt;&gt;$AK$4,S5&lt;&gt;$AQ$4,S5&lt;&gt;$AW$4,S5&lt;&gt;$BC$4,S5&lt;&gt;$BI$4,S5&lt;&gt;$BO$4,S5&lt;&gt;$BU$4,S5&lt;&gt;$CA$4,S5&lt;&gt;$CG$4,S9&lt;&gt;$A$4,S9&lt;&gt;$G$4,S9&lt;&gt;$M$4,S9&lt;&gt;$S$4,S9&lt;&gt;$Y$4,S9&lt;&gt;$AE$4,S9&lt;&gt;$AK$4,S9&lt;&gt;$AQ$4,S9&lt;&gt;$AW$4,S9&lt;&gt;$BC$4,S9&lt;&gt;$BI$4,S9&lt;&gt;$BO$4,S9&lt;&gt;$BU$4,S9&lt;&gt;$CA$4,S9&lt;&gt;$CG$4)</formula>
    </cfRule>
  </conditionalFormatting>
  <conditionalFormatting sqref="S9:W12">
    <cfRule type="expression" dxfId="91" priority="55">
      <formula>AND($AN$2="なぞり文字",S9&lt;&gt;$A$4,S9&lt;&gt;$G$4,S9&lt;&gt;$M$4,S9&lt;&gt;$S$4,S9&lt;&gt;$Y$4,S9&lt;&gt;$AE$4,S9&lt;&gt;$AK$4,S9&lt;&gt;$AQ$4,S9&lt;&gt;$AW$4,S9&lt;&gt;$BC$4,S9&lt;&gt;$BI$4,S9&lt;&gt;$BO$4,S9&lt;&gt;$BU$4,S9&lt;&gt;$CA$4,S9&lt;&gt;$CG$4)</formula>
    </cfRule>
    <cfRule type="expression" dxfId="90" priority="56">
      <formula>AND($AN$2="黒文字",S9&lt;&gt;$A$4,S9&lt;&gt;$G$4,S9&lt;&gt;$M$4,S9&lt;&gt;$S$4,S9&lt;&gt;$Y$4,S9&lt;&gt;$AE$4,S9&lt;&gt;$AK$4,S9&lt;&gt;$AQ$4,S9&lt;&gt;$AW$4,S9&lt;&gt;$BC$4,S9&lt;&gt;$BI$4,S9&lt;&gt;$BO$4,S9&lt;&gt;$BU$4,S9&lt;&gt;$CA$4,S9&lt;&gt;$CG$4)</formula>
    </cfRule>
  </conditionalFormatting>
  <conditionalFormatting sqref="S9:W44">
    <cfRule type="expression" dxfId="89" priority="43">
      <formula>AND(S5&lt;&gt;$A$4,S5&lt;&gt;$G$4,S5&lt;&gt;$M$4,S5&lt;&gt;$S$4,S5&lt;&gt;$Y$4,S5&lt;&gt;$AE$4,S5&lt;&gt;$AK$4,S5&lt;&gt;$AQ$4,S5&lt;&gt;$AW$4,S5&lt;&gt;$BC$4,S5&lt;&gt;$BI$4,S5&lt;&gt;$BO$4,S5&lt;&gt;$BU$4,S5&lt;&gt;$CA$4,S5&lt;&gt;$CG$4,S9&lt;&gt;$A$4,S9&lt;&gt;$G$4,S9&lt;&gt;$M$4,S9&lt;&gt;$S$4,S9&lt;&gt;$Y$4,S9&lt;&gt;$AE$4,S9&lt;&gt;$AK$4,S9&lt;&gt;$AQ$4,S9&lt;&gt;$AW$4,S9&lt;&gt;$BC$4,S9&lt;&gt;$BI$4,S9&lt;&gt;$BO$4,S9&lt;&gt;$BU$4,S9&lt;&gt;$CA$4,S9&lt;&gt;$CG$4)</formula>
    </cfRule>
  </conditionalFormatting>
  <conditionalFormatting sqref="S13:W44">
    <cfRule type="expression" dxfId="88" priority="42">
      <formula>AND($AN$2="黒文字",S13&lt;&gt;$A$4,S13&lt;&gt;$G$4,S13&lt;&gt;$M$4,S13&lt;&gt;$S$4,S13&lt;&gt;$Y$4,S13&lt;&gt;$AE$4,S13&lt;&gt;$AK$4,S13&lt;&gt;$AQ$4,S13&lt;&gt;$AW$4,S13&lt;&gt;$BC$4,S13&lt;&gt;$BI$4,S13&lt;&gt;$BO$4,S13&lt;&gt;$BU$4,S13&lt;&gt;$CA$4,S13&lt;&gt;$CG$4)</formula>
    </cfRule>
    <cfRule type="expression" dxfId="87" priority="41">
      <formula>AND($AN$2="なぞり文字",S13&lt;&gt;$A$4,S13&lt;&gt;$G$4,S13&lt;&gt;$M$4,S13&lt;&gt;$S$4,S13&lt;&gt;$Y$4,S13&lt;&gt;$AE$4,S13&lt;&gt;$AK$4,S13&lt;&gt;$AQ$4,S13&lt;&gt;$AW$4,S13&lt;&gt;$BC$4,S13&lt;&gt;$BI$4,S13&lt;&gt;$BO$4,S13&lt;&gt;$BU$4,S13&lt;&gt;$CA$4,S13&lt;&gt;$CG$4)</formula>
    </cfRule>
    <cfRule type="expression" dxfId="86" priority="40">
      <formula>AND($N$2="入れない",OR(S13=$A$4,S13=$G$4,S13=$M$4,S13=$S$4,S13=$Y$4,S13=$AE$4,S13=$AK$4,S13=$AQ$4,S13=$AW$4,S13=$BC$4,S13=$BI$4,S13=$BO$4,S13=$BU$4,S13=$CA$4,S13=$CG$4))</formula>
    </cfRule>
  </conditionalFormatting>
  <conditionalFormatting sqref="S45:W45">
    <cfRule type="expression" dxfId="85" priority="51">
      <formula>AND(S41&lt;&gt;$A$4,S41&lt;&gt;$G$4,S41&lt;&gt;$M$4,S41&lt;&gt;$S$4,S41&lt;&gt;$Y$4,S41&lt;&gt;$AE$4,S41&lt;&gt;$AK$4,S41&lt;&gt;$AQ$4,S41&lt;&gt;$AW$4,S41&lt;&gt;$BC$4,S41&lt;&gt;$BI$4,S41&lt;&gt;$BO$4,S41&lt;&gt;$BU$4,S41&lt;&gt;$CA$4,S41&lt;&gt;$CG$4,S45&lt;&gt;$A$4,S45&lt;&gt;$G$4,S45&lt;&gt;$M$4,S45&lt;&gt;$S$4,S45&lt;&gt;$Y$4,S45&lt;&gt;$AE$4,S45&lt;&gt;$AK$4,S45&lt;&gt;$AQ$4,S45&lt;&gt;$AW$4,S45&lt;&gt;$BC$4,S45&lt;&gt;$BI$4,S45&lt;&gt;$BO$4,S45&lt;&gt;$BU$4,S45&lt;&gt;$CA$4,S45&lt;&gt;$CG$4)</formula>
    </cfRule>
    <cfRule type="expression" dxfId="84" priority="52">
      <formula>AND($AN$2="黒文字",S45&lt;&gt;$A$4,S45&lt;&gt;$G$4,S45&lt;&gt;$M$4,S45&lt;&gt;$S$4,S45&lt;&gt;$Y$4,S45&lt;&gt;$AE$4,S45&lt;&gt;$AK$4,S45&lt;&gt;$AQ$4,S45&lt;&gt;$AW$4,S45&lt;&gt;$BC$4,S45&lt;&gt;$BI$4,S45&lt;&gt;$BO$4,S45&lt;&gt;$BU$4,S45&lt;&gt;$CA$4,S45&lt;&gt;$CG$4,AK49&lt;&gt;$A$4,AK49&lt;&gt;$G$4,AK49&lt;&gt;$M$4,AK49&lt;&gt;$S$4,AK49&lt;&gt;$Y$4,AK49&lt;&gt;$AE$4,AK49&lt;&gt;$AK$4,AK49&lt;&gt;$AQ$4,AK49&lt;&gt;$AW$4,AK49&lt;&gt;$BC$4,AK49&lt;&gt;$BI$4,AK49&lt;&gt;$BO$4,AK49&lt;&gt;$BU$4,AK49&lt;&gt;$CA$4,AK49&lt;&gt;$CG$4)</formula>
    </cfRule>
    <cfRule type="expression" dxfId="83" priority="53">
      <formula>AND($AN$2="なぞり文字",S45&lt;&gt;$A$4,S45&lt;&gt;$G$4,S45&lt;&gt;$M$4,S45&lt;&gt;$S$4,S45&lt;&gt;$Y$4,S45&lt;&gt;$AE$4,S45&lt;&gt;$AK$4,S45&lt;&gt;$AQ$4,S45&lt;&gt;$AW$4,S45&lt;&gt;$BC$4,S45&lt;&gt;$BI$4,S45&lt;&gt;$BO$4,S45&lt;&gt;$BU$4,S45&lt;&gt;$CA$4,S45&lt;&gt;$CG$4,AK49&lt;&gt;$A$4,AK49&lt;&gt;$G$4,AK49&lt;&gt;$M$4,AK49&lt;&gt;$S$4,AK49&lt;&gt;$Y$4,AK49&lt;&gt;$AE$4,AK49&lt;&gt;$AK$4,AK49&lt;&gt;$AQ$4,AK49&lt;&gt;$AW$4,AK49&lt;&gt;$BC$4,AK49&lt;&gt;$BI$4,AK49&lt;&gt;$BO$4,AK49&lt;&gt;$BU$4,AK49&lt;&gt;$CA$4,AK49&lt;&gt;$CG$4)</formula>
    </cfRule>
    <cfRule type="expression" dxfId="82" priority="54">
      <formula>AND($N$2="入れない",OR(S45=$A$4,S45=$G$4,S45=$M$4,S45=$S$4,S45=$Y$4,S45=$AE$4,S45=$AK$4,S45=$AQ$4,S45=$AW$4,S45=$BC$4,S45=$BI$4,S45=$BO$4,S45=$BU$4,S45=$CA$4,S45=$CG$4))</formula>
    </cfRule>
  </conditionalFormatting>
  <conditionalFormatting sqref="S45:W48">
    <cfRule type="expression" dxfId="81" priority="44">
      <formula>AND(S45&lt;&gt;$A$4,S45&lt;&gt;$G$4,S45&lt;&gt;$M$4,S45&lt;&gt;$S$4,S45&lt;&gt;$Y$4,S45&lt;&gt;$AE$4,S45&lt;&gt;$AK$4,S45&lt;&gt;$AQ$4,S45&lt;&gt;$AW$4,S45&lt;&gt;$BC$4,S45&lt;&gt;$BI$4,S45&lt;&gt;$BO$4,S45&lt;&gt;$BU$4,S45&lt;&gt;$CA$4,S45&lt;&gt;$CG$4,S49&lt;&gt;$A$4,S49&lt;&gt;$G$4,S49&lt;&gt;$M$4,S49&lt;&gt;$S$4,S49&lt;&gt;$Y$4,S49&lt;&gt;$AE$4,S49&lt;&gt;$AK$4,S49&lt;&gt;$AQ$4,S49&lt;&gt;$AW$4,S49&lt;&gt;$BC$4,S49&lt;&gt;$BI$4,S49&lt;&gt;$BO$4,S49&lt;&gt;$BU$4,S49&lt;&gt;$CA$4,S49&lt;&gt;$CG$4)</formula>
    </cfRule>
  </conditionalFormatting>
  <conditionalFormatting sqref="AB5:AF8">
    <cfRule type="expression" dxfId="80" priority="65">
      <formula>AND($AN$2="黒文字",AB5&lt;&gt;$A$4,AB5&lt;&gt;$G$4,AB5&lt;&gt;$M$4,AB5&lt;&gt;$S$4,AB5&lt;&gt;$Y$4,AB5&lt;&gt;$AE$4,AB5&lt;&gt;$AK$4,AB5&lt;&gt;$AQ$4,AB5&lt;&gt;$AW$4,AB5&lt;&gt;$BC$4,AB5&lt;&gt;$BI$4,AB5&lt;&gt;$BO$4,AB5&lt;&gt;$BU$4,AB5&lt;&gt;$CA$4,AB5&lt;&gt;$CG$4)</formula>
    </cfRule>
    <cfRule type="expression" dxfId="79" priority="64">
      <formula>AND($AN$2="なぞり文字",AB5&lt;&gt;$A$4,AB5&lt;&gt;$G$4,AB5&lt;&gt;$M$4,AB5&lt;&gt;$S$4,AB5&lt;&gt;$Y$4,AB5&lt;&gt;$AE$4,AB5&lt;&gt;$AK$4,AB5&lt;&gt;$AQ$4,AB5&lt;&gt;$AW$4,AB5&lt;&gt;$BC$4,AB5&lt;&gt;$BI$4,AB5&lt;&gt;$BO$4,AB5&lt;&gt;$BU$4,AB5&lt;&gt;$CA$4,AB5&lt;&gt;$CG$4)</formula>
    </cfRule>
  </conditionalFormatting>
  <conditionalFormatting sqref="AB5:AF12">
    <cfRule type="expression" dxfId="78" priority="67">
      <formula>AND($N$2="入れない",OR(AB5=$A$4,AB5=$G$4,AB5=$M$4,AB5=$S$4,AB5=$Y$4,AB5=$AE$4,AB5=$AK$4,AB5=$AQ$4,AB5=$AW$4,AB5=$BC$4,AB5=$BI$4,AB5=$BO$4,AB5=$BU$4,AB5=$CA$4,AB5=$CG$4))</formula>
    </cfRule>
  </conditionalFormatting>
  <conditionalFormatting sqref="AB5:AF44">
    <cfRule type="expression" dxfId="77" priority="58">
      <formula>AND(AB5&lt;&gt;$A$4,AB5&lt;&gt;$G$4,AB5&lt;&gt;$M$4,AB5&lt;&gt;$S$4,AB5&lt;&gt;$Y$4,AB5&lt;&gt;$AE$4,AB5&lt;&gt;$AK$4,AB5&lt;&gt;$AQ$4,AB5&lt;&gt;$AW$4,AB5&lt;&gt;$BC$4,AB5&lt;&gt;$BI$4,AB5&lt;&gt;$BO$4,AB5&lt;&gt;$BU$4,AB5&lt;&gt;$CA$4,AB5&lt;&gt;$CG$4,AB9&lt;&gt;$A$4,AB9&lt;&gt;$G$4,AB9&lt;&gt;$M$4,AB9&lt;&gt;$S$4,AB9&lt;&gt;$Y$4,AB9&lt;&gt;$AE$4,AB9&lt;&gt;$AK$4,AB9&lt;&gt;$AQ$4,AB9&lt;&gt;$AW$4,AB9&lt;&gt;$BC$4,AB9&lt;&gt;$BI$4,AB9&lt;&gt;$BO$4,AB9&lt;&gt;$BU$4,AB9&lt;&gt;$CA$4,AB9&lt;&gt;$CG$4)</formula>
    </cfRule>
  </conditionalFormatting>
  <conditionalFormatting sqref="AB9:AF12">
    <cfRule type="expression" dxfId="76" priority="74">
      <formula>AND($AN$2="なぞり文字",AB9&lt;&gt;$A$4,AB9&lt;&gt;$G$4,AB9&lt;&gt;$M$4,AB9&lt;&gt;$S$4,AB9&lt;&gt;$Y$4,AB9&lt;&gt;$AE$4,AB9&lt;&gt;$AK$4,AB9&lt;&gt;$AQ$4,AB9&lt;&gt;$AW$4,AB9&lt;&gt;$BC$4,AB9&lt;&gt;$BI$4,AB9&lt;&gt;$BO$4,AB9&lt;&gt;$BU$4,AB9&lt;&gt;$CA$4,AB9&lt;&gt;$CG$4)</formula>
    </cfRule>
    <cfRule type="expression" dxfId="75" priority="75">
      <formula>AND($AN$2="黒文字",AB9&lt;&gt;$A$4,AB9&lt;&gt;$G$4,AB9&lt;&gt;$M$4,AB9&lt;&gt;$S$4,AB9&lt;&gt;$Y$4,AB9&lt;&gt;$AE$4,AB9&lt;&gt;$AK$4,AB9&lt;&gt;$AQ$4,AB9&lt;&gt;$AW$4,AB9&lt;&gt;$BC$4,AB9&lt;&gt;$BI$4,AB9&lt;&gt;$BO$4,AB9&lt;&gt;$BU$4,AB9&lt;&gt;$CA$4,AB9&lt;&gt;$CG$4)</formula>
    </cfRule>
  </conditionalFormatting>
  <conditionalFormatting sqref="AB9:AF44">
    <cfRule type="expression" dxfId="74" priority="62">
      <formula>AND(AB5&lt;&gt;$A$4,AB5&lt;&gt;$G$4,AB5&lt;&gt;$M$4,AB5&lt;&gt;$S$4,AB5&lt;&gt;$Y$4,AB5&lt;&gt;$AE$4,AB5&lt;&gt;$AK$4,AB5&lt;&gt;$AQ$4,AB5&lt;&gt;$AW$4,AB5&lt;&gt;$BC$4,AB5&lt;&gt;$BI$4,AB5&lt;&gt;$BO$4,AB5&lt;&gt;$BU$4,AB5&lt;&gt;$CA$4,AB5&lt;&gt;$CG$4,AB9&lt;&gt;$A$4,AB9&lt;&gt;$G$4,AB9&lt;&gt;$M$4,AB9&lt;&gt;$S$4,AB9&lt;&gt;$Y$4,AB9&lt;&gt;$AE$4,AB9&lt;&gt;$AK$4,AB9&lt;&gt;$AQ$4,AB9&lt;&gt;$AW$4,AB9&lt;&gt;$BC$4,AB9&lt;&gt;$BI$4,AB9&lt;&gt;$BO$4,AB9&lt;&gt;$BU$4,AB9&lt;&gt;$CA$4,AB9&lt;&gt;$CG$4)</formula>
    </cfRule>
  </conditionalFormatting>
  <conditionalFormatting sqref="AB13:AF44">
    <cfRule type="expression" dxfId="73" priority="59">
      <formula>AND($N$2="入れない",OR(AB13=$A$4,AB13=$G$4,AB13=$M$4,AB13=$S$4,AB13=$Y$4,AB13=$AE$4,AB13=$AK$4,AB13=$AQ$4,AB13=$AW$4,AB13=$BC$4,AB13=$BI$4,AB13=$BO$4,AB13=$BU$4,AB13=$CA$4,AB13=$CG$4))</formula>
    </cfRule>
    <cfRule type="expression" dxfId="72" priority="60">
      <formula>AND($AN$2="なぞり文字",AB13&lt;&gt;$A$4,AB13&lt;&gt;$G$4,AB13&lt;&gt;$M$4,AB13&lt;&gt;$S$4,AB13&lt;&gt;$Y$4,AB13&lt;&gt;$AE$4,AB13&lt;&gt;$AK$4,AB13&lt;&gt;$AQ$4,AB13&lt;&gt;$AW$4,AB13&lt;&gt;$BC$4,AB13&lt;&gt;$BI$4,AB13&lt;&gt;$BO$4,AB13&lt;&gt;$BU$4,AB13&lt;&gt;$CA$4,AB13&lt;&gt;$CG$4)</formula>
    </cfRule>
    <cfRule type="expression" dxfId="71" priority="61">
      <formula>AND($AN$2="黒文字",AB13&lt;&gt;$A$4,AB13&lt;&gt;$G$4,AB13&lt;&gt;$M$4,AB13&lt;&gt;$S$4,AB13&lt;&gt;$Y$4,AB13&lt;&gt;$AE$4,AB13&lt;&gt;$AK$4,AB13&lt;&gt;$AQ$4,AB13&lt;&gt;$AW$4,AB13&lt;&gt;$BC$4,AB13&lt;&gt;$BI$4,AB13&lt;&gt;$BO$4,AB13&lt;&gt;$BU$4,AB13&lt;&gt;$CA$4,AB13&lt;&gt;$CG$4)</formula>
    </cfRule>
  </conditionalFormatting>
  <conditionalFormatting sqref="AB45:AF45">
    <cfRule type="expression" dxfId="70" priority="70">
      <formula>AND(AB41&lt;&gt;$A$4,AB41&lt;&gt;$G$4,AB41&lt;&gt;$M$4,AB41&lt;&gt;$S$4,AB41&lt;&gt;$Y$4,AB41&lt;&gt;$AE$4,AB41&lt;&gt;$AK$4,AB41&lt;&gt;$AQ$4,AB41&lt;&gt;$AW$4,AB41&lt;&gt;$BC$4,AB41&lt;&gt;$BI$4,AB41&lt;&gt;$BO$4,AB41&lt;&gt;$BU$4,AB41&lt;&gt;$CA$4,AB41&lt;&gt;$CG$4,AB45&lt;&gt;$A$4,AB45&lt;&gt;$G$4,AB45&lt;&gt;$M$4,AB45&lt;&gt;$S$4,AB45&lt;&gt;$Y$4,AB45&lt;&gt;$AE$4,AB45&lt;&gt;$AK$4,AB45&lt;&gt;$AQ$4,AB45&lt;&gt;$AW$4,AB45&lt;&gt;$BC$4,AB45&lt;&gt;$BI$4,AB45&lt;&gt;$BO$4,AB45&lt;&gt;$BU$4,AB45&lt;&gt;$CA$4,AB45&lt;&gt;$CG$4)</formula>
    </cfRule>
    <cfRule type="expression" dxfId="69" priority="71">
      <formula>AND($AN$2="黒文字",AB45&lt;&gt;$A$4,AB45&lt;&gt;$G$4,AB45&lt;&gt;$M$4,AB45&lt;&gt;$S$4,AB45&lt;&gt;$Y$4,AB45&lt;&gt;$AE$4,AB45&lt;&gt;$AK$4,AB45&lt;&gt;$AQ$4,AB45&lt;&gt;$AW$4,AB45&lt;&gt;$BC$4,AB45&lt;&gt;$BI$4,AB45&lt;&gt;$BO$4,AB45&lt;&gt;$BU$4,AB45&lt;&gt;$CA$4,AB45&lt;&gt;$CG$4,AT49&lt;&gt;$A$4,AT49&lt;&gt;$G$4,AT49&lt;&gt;$M$4,AT49&lt;&gt;$S$4,AT49&lt;&gt;$Y$4,AT49&lt;&gt;$AE$4,AT49&lt;&gt;$AK$4,AT49&lt;&gt;$AQ$4,AT49&lt;&gt;$AW$4,AT49&lt;&gt;$BC$4,AT49&lt;&gt;$BI$4,AT49&lt;&gt;$BO$4,AT49&lt;&gt;$BU$4,AT49&lt;&gt;$CA$4,AT49&lt;&gt;$CG$4)</formula>
    </cfRule>
    <cfRule type="expression" dxfId="68" priority="72">
      <formula>AND($AN$2="なぞり文字",AB45&lt;&gt;$A$4,AB45&lt;&gt;$G$4,AB45&lt;&gt;$M$4,AB45&lt;&gt;$S$4,AB45&lt;&gt;$Y$4,AB45&lt;&gt;$AE$4,AB45&lt;&gt;$AK$4,AB45&lt;&gt;$AQ$4,AB45&lt;&gt;$AW$4,AB45&lt;&gt;$BC$4,AB45&lt;&gt;$BI$4,AB45&lt;&gt;$BO$4,AB45&lt;&gt;$BU$4,AB45&lt;&gt;$CA$4,AB45&lt;&gt;$CG$4,AT49&lt;&gt;$A$4,AT49&lt;&gt;$G$4,AT49&lt;&gt;$M$4,AT49&lt;&gt;$S$4,AT49&lt;&gt;$Y$4,AT49&lt;&gt;$AE$4,AT49&lt;&gt;$AK$4,AT49&lt;&gt;$AQ$4,AT49&lt;&gt;$AW$4,AT49&lt;&gt;$BC$4,AT49&lt;&gt;$BI$4,AT49&lt;&gt;$BO$4,AT49&lt;&gt;$BU$4,AT49&lt;&gt;$CA$4,AT49&lt;&gt;$CG$4)</formula>
    </cfRule>
    <cfRule type="expression" dxfId="67" priority="73">
      <formula>AND($N$2="入れない",OR(AB45=$A$4,AB45=$G$4,AB45=$M$4,AB45=$S$4,AB45=$Y$4,AB45=$AE$4,AB45=$AK$4,AB45=$AQ$4,AB45=$AW$4,AB45=$BC$4,AB45=$BI$4,AB45=$BO$4,AB45=$BU$4,AB45=$CA$4,AB45=$CG$4))</formula>
    </cfRule>
  </conditionalFormatting>
  <conditionalFormatting sqref="AB45:AF48">
    <cfRule type="expression" dxfId="66" priority="63">
      <formula>AND(AB45&lt;&gt;$A$4,AB45&lt;&gt;$G$4,AB45&lt;&gt;$M$4,AB45&lt;&gt;$S$4,AB45&lt;&gt;$Y$4,AB45&lt;&gt;$AE$4,AB45&lt;&gt;$AK$4,AB45&lt;&gt;$AQ$4,AB45&lt;&gt;$AW$4,AB45&lt;&gt;$BC$4,AB45&lt;&gt;$BI$4,AB45&lt;&gt;$BO$4,AB45&lt;&gt;$BU$4,AB45&lt;&gt;$CA$4,AB45&lt;&gt;$CG$4,AB49&lt;&gt;$A$4,AB49&lt;&gt;$G$4,AB49&lt;&gt;$M$4,AB49&lt;&gt;$S$4,AB49&lt;&gt;$Y$4,AB49&lt;&gt;$AE$4,AB49&lt;&gt;$AK$4,AB49&lt;&gt;$AQ$4,AB49&lt;&gt;$AW$4,AB49&lt;&gt;$BC$4,AB49&lt;&gt;$BI$4,AB49&lt;&gt;$BO$4,AB49&lt;&gt;$BU$4,AB49&lt;&gt;$CA$4,AB49&lt;&gt;$CG$4)</formula>
    </cfRule>
  </conditionalFormatting>
  <conditionalFormatting sqref="AK5:AO8">
    <cfRule type="expression" dxfId="65" priority="84">
      <formula>AND($AN$2="黒文字",AK5&lt;&gt;$A$4,AK5&lt;&gt;$G$4,AK5&lt;&gt;$M$4,AK5&lt;&gt;$S$4,AK5&lt;&gt;$Y$4,AK5&lt;&gt;$AE$4,AK5&lt;&gt;$AK$4,AK5&lt;&gt;$AQ$4,AK5&lt;&gt;$AW$4,AK5&lt;&gt;$BC$4,AK5&lt;&gt;$BI$4,AK5&lt;&gt;$BO$4,AK5&lt;&gt;$BU$4,AK5&lt;&gt;$CA$4,AK5&lt;&gt;$CG$4)</formula>
    </cfRule>
    <cfRule type="expression" dxfId="64" priority="83">
      <formula>AND($AN$2="なぞり文字",AK5&lt;&gt;$A$4,AK5&lt;&gt;$G$4,AK5&lt;&gt;$M$4,AK5&lt;&gt;$S$4,AK5&lt;&gt;$Y$4,AK5&lt;&gt;$AE$4,AK5&lt;&gt;$AK$4,AK5&lt;&gt;$AQ$4,AK5&lt;&gt;$AW$4,AK5&lt;&gt;$BC$4,AK5&lt;&gt;$BI$4,AK5&lt;&gt;$BO$4,AK5&lt;&gt;$BU$4,AK5&lt;&gt;$CA$4,AK5&lt;&gt;$CG$4)</formula>
    </cfRule>
  </conditionalFormatting>
  <conditionalFormatting sqref="AK5:AO12">
    <cfRule type="expression" dxfId="63" priority="86">
      <formula>AND($N$2="入れない",OR(AK5=$A$4,AK5=$G$4,AK5=$M$4,AK5=$S$4,AK5=$Y$4,AK5=$AE$4,AK5=$AK$4,AK5=$AQ$4,AK5=$AW$4,AK5=$BC$4,AK5=$BI$4,AK5=$BO$4,AK5=$BU$4,AK5=$CA$4,AK5=$CG$4))</formula>
    </cfRule>
  </conditionalFormatting>
  <conditionalFormatting sqref="AK5:AO44">
    <cfRule type="expression" dxfId="62" priority="77">
      <formula>AND(AK5&lt;&gt;$A$4,AK5&lt;&gt;$G$4,AK5&lt;&gt;$M$4,AK5&lt;&gt;$S$4,AK5&lt;&gt;$Y$4,AK5&lt;&gt;$AE$4,AK5&lt;&gt;$AK$4,AK5&lt;&gt;$AQ$4,AK5&lt;&gt;$AW$4,AK5&lt;&gt;$BC$4,AK5&lt;&gt;$BI$4,AK5&lt;&gt;$BO$4,AK5&lt;&gt;$BU$4,AK5&lt;&gt;$CA$4,AK5&lt;&gt;$CG$4,AK9&lt;&gt;$A$4,AK9&lt;&gt;$G$4,AK9&lt;&gt;$M$4,AK9&lt;&gt;$S$4,AK9&lt;&gt;$Y$4,AK9&lt;&gt;$AE$4,AK9&lt;&gt;$AK$4,AK9&lt;&gt;$AQ$4,AK9&lt;&gt;$AW$4,AK9&lt;&gt;$BC$4,AK9&lt;&gt;$BI$4,AK9&lt;&gt;$BO$4,AK9&lt;&gt;$BU$4,AK9&lt;&gt;$CA$4,AK9&lt;&gt;$CG$4)</formula>
    </cfRule>
  </conditionalFormatting>
  <conditionalFormatting sqref="AK9:AO12">
    <cfRule type="expression" dxfId="61" priority="93">
      <formula>AND($AN$2="なぞり文字",AK9&lt;&gt;$A$4,AK9&lt;&gt;$G$4,AK9&lt;&gt;$M$4,AK9&lt;&gt;$S$4,AK9&lt;&gt;$Y$4,AK9&lt;&gt;$AE$4,AK9&lt;&gt;$AK$4,AK9&lt;&gt;$AQ$4,AK9&lt;&gt;$AW$4,AK9&lt;&gt;$BC$4,AK9&lt;&gt;$BI$4,AK9&lt;&gt;$BO$4,AK9&lt;&gt;$BU$4,AK9&lt;&gt;$CA$4,AK9&lt;&gt;$CG$4)</formula>
    </cfRule>
    <cfRule type="expression" dxfId="60" priority="94">
      <formula>AND($AN$2="黒文字",AK9&lt;&gt;$A$4,AK9&lt;&gt;$G$4,AK9&lt;&gt;$M$4,AK9&lt;&gt;$S$4,AK9&lt;&gt;$Y$4,AK9&lt;&gt;$AE$4,AK9&lt;&gt;$AK$4,AK9&lt;&gt;$AQ$4,AK9&lt;&gt;$AW$4,AK9&lt;&gt;$BC$4,AK9&lt;&gt;$BI$4,AK9&lt;&gt;$BO$4,AK9&lt;&gt;$BU$4,AK9&lt;&gt;$CA$4,AK9&lt;&gt;$CG$4)</formula>
    </cfRule>
  </conditionalFormatting>
  <conditionalFormatting sqref="AK9:AO44">
    <cfRule type="expression" dxfId="59" priority="81">
      <formula>AND(AK5&lt;&gt;$A$4,AK5&lt;&gt;$G$4,AK5&lt;&gt;$M$4,AK5&lt;&gt;$S$4,AK5&lt;&gt;$Y$4,AK5&lt;&gt;$AE$4,AK5&lt;&gt;$AK$4,AK5&lt;&gt;$AQ$4,AK5&lt;&gt;$AW$4,AK5&lt;&gt;$BC$4,AK5&lt;&gt;$BI$4,AK5&lt;&gt;$BO$4,AK5&lt;&gt;$BU$4,AK5&lt;&gt;$CA$4,AK5&lt;&gt;$CG$4,AK9&lt;&gt;$A$4,AK9&lt;&gt;$G$4,AK9&lt;&gt;$M$4,AK9&lt;&gt;$S$4,AK9&lt;&gt;$Y$4,AK9&lt;&gt;$AE$4,AK9&lt;&gt;$AK$4,AK9&lt;&gt;$AQ$4,AK9&lt;&gt;$AW$4,AK9&lt;&gt;$BC$4,AK9&lt;&gt;$BI$4,AK9&lt;&gt;$BO$4,AK9&lt;&gt;$BU$4,AK9&lt;&gt;$CA$4,AK9&lt;&gt;$CG$4)</formula>
    </cfRule>
  </conditionalFormatting>
  <conditionalFormatting sqref="AK13:AO44">
    <cfRule type="expression" dxfId="58" priority="80">
      <formula>AND($AN$2="黒文字",AK13&lt;&gt;$A$4,AK13&lt;&gt;$G$4,AK13&lt;&gt;$M$4,AK13&lt;&gt;$S$4,AK13&lt;&gt;$Y$4,AK13&lt;&gt;$AE$4,AK13&lt;&gt;$AK$4,AK13&lt;&gt;$AQ$4,AK13&lt;&gt;$AW$4,AK13&lt;&gt;$BC$4,AK13&lt;&gt;$BI$4,AK13&lt;&gt;$BO$4,AK13&lt;&gt;$BU$4,AK13&lt;&gt;$CA$4,AK13&lt;&gt;$CG$4)</formula>
    </cfRule>
    <cfRule type="expression" dxfId="57" priority="79">
      <formula>AND($AN$2="なぞり文字",AK13&lt;&gt;$A$4,AK13&lt;&gt;$G$4,AK13&lt;&gt;$M$4,AK13&lt;&gt;$S$4,AK13&lt;&gt;$Y$4,AK13&lt;&gt;$AE$4,AK13&lt;&gt;$AK$4,AK13&lt;&gt;$AQ$4,AK13&lt;&gt;$AW$4,AK13&lt;&gt;$BC$4,AK13&lt;&gt;$BI$4,AK13&lt;&gt;$BO$4,AK13&lt;&gt;$BU$4,AK13&lt;&gt;$CA$4,AK13&lt;&gt;$CG$4)</formula>
    </cfRule>
    <cfRule type="expression" dxfId="56" priority="78">
      <formula>AND($N$2="入れない",OR(AK13=$A$4,AK13=$G$4,AK13=$M$4,AK13=$S$4,AK13=$Y$4,AK13=$AE$4,AK13=$AK$4,AK13=$AQ$4,AK13=$AW$4,AK13=$BC$4,AK13=$BI$4,AK13=$BO$4,AK13=$BU$4,AK13=$CA$4,AK13=$CG$4))</formula>
    </cfRule>
  </conditionalFormatting>
  <conditionalFormatting sqref="AK45:AO45">
    <cfRule type="expression" dxfId="55" priority="89">
      <formula>AND(AK41&lt;&gt;$A$4,AK41&lt;&gt;$G$4,AK41&lt;&gt;$M$4,AK41&lt;&gt;$S$4,AK41&lt;&gt;$Y$4,AK41&lt;&gt;$AE$4,AK41&lt;&gt;$AK$4,AK41&lt;&gt;$AQ$4,AK41&lt;&gt;$AW$4,AK41&lt;&gt;$BC$4,AK41&lt;&gt;$BI$4,AK41&lt;&gt;$BO$4,AK41&lt;&gt;$BU$4,AK41&lt;&gt;$CA$4,AK41&lt;&gt;$CG$4,AK45&lt;&gt;$A$4,AK45&lt;&gt;$G$4,AK45&lt;&gt;$M$4,AK45&lt;&gt;$S$4,AK45&lt;&gt;$Y$4,AK45&lt;&gt;$AE$4,AK45&lt;&gt;$AK$4,AK45&lt;&gt;$AQ$4,AK45&lt;&gt;$AW$4,AK45&lt;&gt;$BC$4,AK45&lt;&gt;$BI$4,AK45&lt;&gt;$BO$4,AK45&lt;&gt;$BU$4,AK45&lt;&gt;$CA$4,AK45&lt;&gt;$CG$4)</formula>
    </cfRule>
    <cfRule type="expression" dxfId="54" priority="90">
      <formula>AND($AN$2="黒文字",AK45&lt;&gt;$A$4,AK45&lt;&gt;$G$4,AK45&lt;&gt;$M$4,AK45&lt;&gt;$S$4,AK45&lt;&gt;$Y$4,AK45&lt;&gt;$AE$4,AK45&lt;&gt;$AK$4,AK45&lt;&gt;$AQ$4,AK45&lt;&gt;$AW$4,AK45&lt;&gt;$BC$4,AK45&lt;&gt;$BI$4,AK45&lt;&gt;$BO$4,AK45&lt;&gt;$BU$4,AK45&lt;&gt;$CA$4,AK45&lt;&gt;$CG$4,BC49&lt;&gt;$A$4,BC49&lt;&gt;$G$4,BC49&lt;&gt;$M$4,BC49&lt;&gt;$S$4,BC49&lt;&gt;$Y$4,BC49&lt;&gt;$AE$4,BC49&lt;&gt;$AK$4,BC49&lt;&gt;$AQ$4,BC49&lt;&gt;$AW$4,BC49&lt;&gt;$BC$4,BC49&lt;&gt;$BI$4,BC49&lt;&gt;$BO$4,BC49&lt;&gt;$BU$4,BC49&lt;&gt;$CA$4,BC49&lt;&gt;$CG$4)</formula>
    </cfRule>
    <cfRule type="expression" dxfId="53" priority="91">
      <formula>AND($AN$2="なぞり文字",AK45&lt;&gt;$A$4,AK45&lt;&gt;$G$4,AK45&lt;&gt;$M$4,AK45&lt;&gt;$S$4,AK45&lt;&gt;$Y$4,AK45&lt;&gt;$AE$4,AK45&lt;&gt;$AK$4,AK45&lt;&gt;$AQ$4,AK45&lt;&gt;$AW$4,AK45&lt;&gt;$BC$4,AK45&lt;&gt;$BI$4,AK45&lt;&gt;$BO$4,AK45&lt;&gt;$BU$4,AK45&lt;&gt;$CA$4,AK45&lt;&gt;$CG$4,BC49&lt;&gt;$A$4,BC49&lt;&gt;$G$4,BC49&lt;&gt;$M$4,BC49&lt;&gt;$S$4,BC49&lt;&gt;$Y$4,BC49&lt;&gt;$AE$4,BC49&lt;&gt;$AK$4,BC49&lt;&gt;$AQ$4,BC49&lt;&gt;$AW$4,BC49&lt;&gt;$BC$4,BC49&lt;&gt;$BI$4,BC49&lt;&gt;$BO$4,BC49&lt;&gt;$BU$4,BC49&lt;&gt;$CA$4,BC49&lt;&gt;$CG$4)</formula>
    </cfRule>
    <cfRule type="expression" dxfId="52" priority="92">
      <formula>AND($N$2="入れない",OR(AK45=$A$4,AK45=$G$4,AK45=$M$4,AK45=$S$4,AK45=$Y$4,AK45=$AE$4,AK45=$AK$4,AK45=$AQ$4,AK45=$AW$4,AK45=$BC$4,AK45=$BI$4,AK45=$BO$4,AK45=$BU$4,AK45=$CA$4,AK45=$CG$4))</formula>
    </cfRule>
  </conditionalFormatting>
  <conditionalFormatting sqref="AK45:AO48">
    <cfRule type="expression" dxfId="51" priority="82">
      <formula>AND(AK45&lt;&gt;$A$4,AK45&lt;&gt;$G$4,AK45&lt;&gt;$M$4,AK45&lt;&gt;$S$4,AK45&lt;&gt;$Y$4,AK45&lt;&gt;$AE$4,AK45&lt;&gt;$AK$4,AK45&lt;&gt;$AQ$4,AK45&lt;&gt;$AW$4,AK45&lt;&gt;$BC$4,AK45&lt;&gt;$BI$4,AK45&lt;&gt;$BO$4,AK45&lt;&gt;$BU$4,AK45&lt;&gt;$CA$4,AK45&lt;&gt;$CG$4,AK49&lt;&gt;$A$4,AK49&lt;&gt;$G$4,AK49&lt;&gt;$M$4,AK49&lt;&gt;$S$4,AK49&lt;&gt;$Y$4,AK49&lt;&gt;$AE$4,AK49&lt;&gt;$AK$4,AK49&lt;&gt;$AQ$4,AK49&lt;&gt;$AW$4,AK49&lt;&gt;$BC$4,AK49&lt;&gt;$BI$4,AK49&lt;&gt;$BO$4,AK49&lt;&gt;$BU$4,AK49&lt;&gt;$CA$4,AK49&lt;&gt;$CG$4)</formula>
    </cfRule>
  </conditionalFormatting>
  <conditionalFormatting sqref="AN2:AZ2">
    <cfRule type="cellIs" dxfId="50" priority="911" operator="equal">
      <formula>"黒文字"</formula>
    </cfRule>
    <cfRule type="cellIs" dxfId="49" priority="912" operator="equal">
      <formula>"なぞり文字"</formula>
    </cfRule>
  </conditionalFormatting>
  <conditionalFormatting sqref="AT5:AX8">
    <cfRule type="expression" dxfId="48" priority="102">
      <formula>AND($AN$2="なぞり文字",AT5&lt;&gt;$A$4,AT5&lt;&gt;$G$4,AT5&lt;&gt;$M$4,AT5&lt;&gt;$S$4,AT5&lt;&gt;$Y$4,AT5&lt;&gt;$AE$4,AT5&lt;&gt;$AK$4,AT5&lt;&gt;$AQ$4,AT5&lt;&gt;$AW$4,AT5&lt;&gt;$BC$4,AT5&lt;&gt;$BI$4,AT5&lt;&gt;$BO$4,AT5&lt;&gt;$BU$4,AT5&lt;&gt;$CA$4,AT5&lt;&gt;$CG$4)</formula>
    </cfRule>
    <cfRule type="expression" dxfId="47" priority="103">
      <formula>AND($AN$2="黒文字",AT5&lt;&gt;$A$4,AT5&lt;&gt;$G$4,AT5&lt;&gt;$M$4,AT5&lt;&gt;$S$4,AT5&lt;&gt;$Y$4,AT5&lt;&gt;$AE$4,AT5&lt;&gt;$AK$4,AT5&lt;&gt;$AQ$4,AT5&lt;&gt;$AW$4,AT5&lt;&gt;$BC$4,AT5&lt;&gt;$BI$4,AT5&lt;&gt;$BO$4,AT5&lt;&gt;$BU$4,AT5&lt;&gt;$CA$4,AT5&lt;&gt;$CG$4)</formula>
    </cfRule>
  </conditionalFormatting>
  <conditionalFormatting sqref="AT5:AX12">
    <cfRule type="expression" dxfId="46" priority="105">
      <formula>AND($N$2="入れない",OR(AT5=$A$4,AT5=$G$4,AT5=$M$4,AT5=$S$4,AT5=$Y$4,AT5=$AE$4,AT5=$AK$4,AT5=$AQ$4,AT5=$AW$4,AT5=$BC$4,AT5=$BI$4,AT5=$BO$4,AT5=$BU$4,AT5=$CA$4,AT5=$CG$4))</formula>
    </cfRule>
  </conditionalFormatting>
  <conditionalFormatting sqref="AT5:AX44">
    <cfRule type="expression" dxfId="45" priority="96">
      <formula>AND(AT5&lt;&gt;$A$4,AT5&lt;&gt;$G$4,AT5&lt;&gt;$M$4,AT5&lt;&gt;$S$4,AT5&lt;&gt;$Y$4,AT5&lt;&gt;$AE$4,AT5&lt;&gt;$AK$4,AT5&lt;&gt;$AQ$4,AT5&lt;&gt;$AW$4,AT5&lt;&gt;$BC$4,AT5&lt;&gt;$BI$4,AT5&lt;&gt;$BO$4,AT5&lt;&gt;$BU$4,AT5&lt;&gt;$CA$4,AT5&lt;&gt;$CG$4,AT9&lt;&gt;$A$4,AT9&lt;&gt;$G$4,AT9&lt;&gt;$M$4,AT9&lt;&gt;$S$4,AT9&lt;&gt;$Y$4,AT9&lt;&gt;$AE$4,AT9&lt;&gt;$AK$4,AT9&lt;&gt;$AQ$4,AT9&lt;&gt;$AW$4,AT9&lt;&gt;$BC$4,AT9&lt;&gt;$BI$4,AT9&lt;&gt;$BO$4,AT9&lt;&gt;$BU$4,AT9&lt;&gt;$CA$4,AT9&lt;&gt;$CG$4)</formula>
    </cfRule>
  </conditionalFormatting>
  <conditionalFormatting sqref="AT9:AX12">
    <cfRule type="expression" dxfId="44" priority="112">
      <formula>AND($AN$2="なぞり文字",AT9&lt;&gt;$A$4,AT9&lt;&gt;$G$4,AT9&lt;&gt;$M$4,AT9&lt;&gt;$S$4,AT9&lt;&gt;$Y$4,AT9&lt;&gt;$AE$4,AT9&lt;&gt;$AK$4,AT9&lt;&gt;$AQ$4,AT9&lt;&gt;$AW$4,AT9&lt;&gt;$BC$4,AT9&lt;&gt;$BI$4,AT9&lt;&gt;$BO$4,AT9&lt;&gt;$BU$4,AT9&lt;&gt;$CA$4,AT9&lt;&gt;$CG$4)</formula>
    </cfRule>
    <cfRule type="expression" dxfId="43" priority="113">
      <formula>AND($AN$2="黒文字",AT9&lt;&gt;$A$4,AT9&lt;&gt;$G$4,AT9&lt;&gt;$M$4,AT9&lt;&gt;$S$4,AT9&lt;&gt;$Y$4,AT9&lt;&gt;$AE$4,AT9&lt;&gt;$AK$4,AT9&lt;&gt;$AQ$4,AT9&lt;&gt;$AW$4,AT9&lt;&gt;$BC$4,AT9&lt;&gt;$BI$4,AT9&lt;&gt;$BO$4,AT9&lt;&gt;$BU$4,AT9&lt;&gt;$CA$4,AT9&lt;&gt;$CG$4)</formula>
    </cfRule>
  </conditionalFormatting>
  <conditionalFormatting sqref="AT9:AX44">
    <cfRule type="expression" dxfId="42" priority="100">
      <formula>AND(AT5&lt;&gt;$A$4,AT5&lt;&gt;$G$4,AT5&lt;&gt;$M$4,AT5&lt;&gt;$S$4,AT5&lt;&gt;$Y$4,AT5&lt;&gt;$AE$4,AT5&lt;&gt;$AK$4,AT5&lt;&gt;$AQ$4,AT5&lt;&gt;$AW$4,AT5&lt;&gt;$BC$4,AT5&lt;&gt;$BI$4,AT5&lt;&gt;$BO$4,AT5&lt;&gt;$BU$4,AT5&lt;&gt;$CA$4,AT5&lt;&gt;$CG$4,AT9&lt;&gt;$A$4,AT9&lt;&gt;$G$4,AT9&lt;&gt;$M$4,AT9&lt;&gt;$S$4,AT9&lt;&gt;$Y$4,AT9&lt;&gt;$AE$4,AT9&lt;&gt;$AK$4,AT9&lt;&gt;$AQ$4,AT9&lt;&gt;$AW$4,AT9&lt;&gt;$BC$4,AT9&lt;&gt;$BI$4,AT9&lt;&gt;$BO$4,AT9&lt;&gt;$BU$4,AT9&lt;&gt;$CA$4,AT9&lt;&gt;$CG$4)</formula>
    </cfRule>
  </conditionalFormatting>
  <conditionalFormatting sqref="AT13:AX44">
    <cfRule type="expression" dxfId="41" priority="98">
      <formula>AND($AN$2="なぞり文字",AT13&lt;&gt;$A$4,AT13&lt;&gt;$G$4,AT13&lt;&gt;$M$4,AT13&lt;&gt;$S$4,AT13&lt;&gt;$Y$4,AT13&lt;&gt;$AE$4,AT13&lt;&gt;$AK$4,AT13&lt;&gt;$AQ$4,AT13&lt;&gt;$AW$4,AT13&lt;&gt;$BC$4,AT13&lt;&gt;$BI$4,AT13&lt;&gt;$BO$4,AT13&lt;&gt;$BU$4,AT13&lt;&gt;$CA$4,AT13&lt;&gt;$CG$4)</formula>
    </cfRule>
    <cfRule type="expression" dxfId="40" priority="99">
      <formula>AND($AN$2="黒文字",AT13&lt;&gt;$A$4,AT13&lt;&gt;$G$4,AT13&lt;&gt;$M$4,AT13&lt;&gt;$S$4,AT13&lt;&gt;$Y$4,AT13&lt;&gt;$AE$4,AT13&lt;&gt;$AK$4,AT13&lt;&gt;$AQ$4,AT13&lt;&gt;$AW$4,AT13&lt;&gt;$BC$4,AT13&lt;&gt;$BI$4,AT13&lt;&gt;$BO$4,AT13&lt;&gt;$BU$4,AT13&lt;&gt;$CA$4,AT13&lt;&gt;$CG$4)</formula>
    </cfRule>
    <cfRule type="expression" dxfId="39" priority="97">
      <formula>AND($N$2="入れない",OR(AT13=$A$4,AT13=$G$4,AT13=$M$4,AT13=$S$4,AT13=$Y$4,AT13=$AE$4,AT13=$AK$4,AT13=$AQ$4,AT13=$AW$4,AT13=$BC$4,AT13=$BI$4,AT13=$BO$4,AT13=$BU$4,AT13=$CA$4,AT13=$CG$4))</formula>
    </cfRule>
  </conditionalFormatting>
  <conditionalFormatting sqref="AT45:AX45">
    <cfRule type="expression" dxfId="38" priority="108">
      <formula>AND(AT41&lt;&gt;$A$4,AT41&lt;&gt;$G$4,AT41&lt;&gt;$M$4,AT41&lt;&gt;$S$4,AT41&lt;&gt;$Y$4,AT41&lt;&gt;$AE$4,AT41&lt;&gt;$AK$4,AT41&lt;&gt;$AQ$4,AT41&lt;&gt;$AW$4,AT41&lt;&gt;$BC$4,AT41&lt;&gt;$BI$4,AT41&lt;&gt;$BO$4,AT41&lt;&gt;$BU$4,AT41&lt;&gt;$CA$4,AT41&lt;&gt;$CG$4,AT45&lt;&gt;$A$4,AT45&lt;&gt;$G$4,AT45&lt;&gt;$M$4,AT45&lt;&gt;$S$4,AT45&lt;&gt;$Y$4,AT45&lt;&gt;$AE$4,AT45&lt;&gt;$AK$4,AT45&lt;&gt;$AQ$4,AT45&lt;&gt;$AW$4,AT45&lt;&gt;$BC$4,AT45&lt;&gt;$BI$4,AT45&lt;&gt;$BO$4,AT45&lt;&gt;$BU$4,AT45&lt;&gt;$CA$4,AT45&lt;&gt;$CG$4)</formula>
    </cfRule>
    <cfRule type="expression" dxfId="37" priority="109">
      <formula>AND($AN$2="黒文字",AT45&lt;&gt;$A$4,AT45&lt;&gt;$G$4,AT45&lt;&gt;$M$4,AT45&lt;&gt;$S$4,AT45&lt;&gt;$Y$4,AT45&lt;&gt;$AE$4,AT45&lt;&gt;$AK$4,AT45&lt;&gt;$AQ$4,AT45&lt;&gt;$AW$4,AT45&lt;&gt;$BC$4,AT45&lt;&gt;$BI$4,AT45&lt;&gt;$BO$4,AT45&lt;&gt;$BU$4,AT45&lt;&gt;$CA$4,AT45&lt;&gt;$CG$4,BL49&lt;&gt;$A$4,BL49&lt;&gt;$G$4,BL49&lt;&gt;$M$4,BL49&lt;&gt;$S$4,BL49&lt;&gt;$Y$4,BL49&lt;&gt;$AE$4,BL49&lt;&gt;$AK$4,BL49&lt;&gt;$AQ$4,BL49&lt;&gt;$AW$4,BL49&lt;&gt;$BC$4,BL49&lt;&gt;$BI$4,BL49&lt;&gt;$BO$4,BL49&lt;&gt;$BU$4,BL49&lt;&gt;$CA$4,BL49&lt;&gt;$CG$4)</formula>
    </cfRule>
    <cfRule type="expression" dxfId="36" priority="110">
      <formula>AND($AN$2="なぞり文字",AT45&lt;&gt;$A$4,AT45&lt;&gt;$G$4,AT45&lt;&gt;$M$4,AT45&lt;&gt;$S$4,AT45&lt;&gt;$Y$4,AT45&lt;&gt;$AE$4,AT45&lt;&gt;$AK$4,AT45&lt;&gt;$AQ$4,AT45&lt;&gt;$AW$4,AT45&lt;&gt;$BC$4,AT45&lt;&gt;$BI$4,AT45&lt;&gt;$BO$4,AT45&lt;&gt;$BU$4,AT45&lt;&gt;$CA$4,AT45&lt;&gt;$CG$4,BL49&lt;&gt;$A$4,BL49&lt;&gt;$G$4,BL49&lt;&gt;$M$4,BL49&lt;&gt;$S$4,BL49&lt;&gt;$Y$4,BL49&lt;&gt;$AE$4,BL49&lt;&gt;$AK$4,BL49&lt;&gt;$AQ$4,BL49&lt;&gt;$AW$4,BL49&lt;&gt;$BC$4,BL49&lt;&gt;$BI$4,BL49&lt;&gt;$BO$4,BL49&lt;&gt;$BU$4,BL49&lt;&gt;$CA$4,BL49&lt;&gt;$CG$4)</formula>
    </cfRule>
    <cfRule type="expression" dxfId="35" priority="111">
      <formula>AND($N$2="入れない",OR(AT45=$A$4,AT45=$G$4,AT45=$M$4,AT45=$S$4,AT45=$Y$4,AT45=$AE$4,AT45=$AK$4,AT45=$AQ$4,AT45=$AW$4,AT45=$BC$4,AT45=$BI$4,AT45=$BO$4,AT45=$BU$4,AT45=$CA$4,AT45=$CG$4))</formula>
    </cfRule>
  </conditionalFormatting>
  <conditionalFormatting sqref="AT45:AX48">
    <cfRule type="expression" dxfId="34" priority="101">
      <formula>AND(AT45&lt;&gt;$A$4,AT45&lt;&gt;$G$4,AT45&lt;&gt;$M$4,AT45&lt;&gt;$S$4,AT45&lt;&gt;$Y$4,AT45&lt;&gt;$AE$4,AT45&lt;&gt;$AK$4,AT45&lt;&gt;$AQ$4,AT45&lt;&gt;$AW$4,AT45&lt;&gt;$BC$4,AT45&lt;&gt;$BI$4,AT45&lt;&gt;$BO$4,AT45&lt;&gt;$BU$4,AT45&lt;&gt;$CA$4,AT45&lt;&gt;$CG$4,AT49&lt;&gt;$A$4,AT49&lt;&gt;$G$4,AT49&lt;&gt;$M$4,AT49&lt;&gt;$S$4,AT49&lt;&gt;$Y$4,AT49&lt;&gt;$AE$4,AT49&lt;&gt;$AK$4,AT49&lt;&gt;$AQ$4,AT49&lt;&gt;$AW$4,AT49&lt;&gt;$BC$4,AT49&lt;&gt;$BI$4,AT49&lt;&gt;$BO$4,AT49&lt;&gt;$BU$4,AT49&lt;&gt;$CA$4,AT49&lt;&gt;$CG$4)</formula>
    </cfRule>
  </conditionalFormatting>
  <conditionalFormatting sqref="BC5:BG8">
    <cfRule type="expression" dxfId="33" priority="121">
      <formula>AND($AN$2="なぞり文字",BC5&lt;&gt;$A$4,BC5&lt;&gt;$G$4,BC5&lt;&gt;$M$4,BC5&lt;&gt;$S$4,BC5&lt;&gt;$Y$4,BC5&lt;&gt;$AE$4,BC5&lt;&gt;$AK$4,BC5&lt;&gt;$AQ$4,BC5&lt;&gt;$AW$4,BC5&lt;&gt;$BC$4,BC5&lt;&gt;$BI$4,BC5&lt;&gt;$BO$4,BC5&lt;&gt;$BU$4,BC5&lt;&gt;$CA$4,BC5&lt;&gt;$CG$4)</formula>
    </cfRule>
    <cfRule type="expression" dxfId="32" priority="122">
      <formula>AND($AN$2="黒文字",BC5&lt;&gt;$A$4,BC5&lt;&gt;$G$4,BC5&lt;&gt;$M$4,BC5&lt;&gt;$S$4,BC5&lt;&gt;$Y$4,BC5&lt;&gt;$AE$4,BC5&lt;&gt;$AK$4,BC5&lt;&gt;$AQ$4,BC5&lt;&gt;$AW$4,BC5&lt;&gt;$BC$4,BC5&lt;&gt;$BI$4,BC5&lt;&gt;$BO$4,BC5&lt;&gt;$BU$4,BC5&lt;&gt;$CA$4,BC5&lt;&gt;$CG$4)</formula>
    </cfRule>
  </conditionalFormatting>
  <conditionalFormatting sqref="BC5:BG12">
    <cfRule type="expression" dxfId="31" priority="124">
      <formula>AND($N$2="入れない",OR(BC5=$A$4,BC5=$G$4,BC5=$M$4,BC5=$S$4,BC5=$Y$4,BC5=$AE$4,BC5=$AK$4,BC5=$AQ$4,BC5=$AW$4,BC5=$BC$4,BC5=$BI$4,BC5=$BO$4,BC5=$BU$4,BC5=$CA$4,BC5=$CG$4))</formula>
    </cfRule>
  </conditionalFormatting>
  <conditionalFormatting sqref="BC5:BG44">
    <cfRule type="expression" dxfId="30" priority="115">
      <formula>AND(BC5&lt;&gt;$A$4,BC5&lt;&gt;$G$4,BC5&lt;&gt;$M$4,BC5&lt;&gt;$S$4,BC5&lt;&gt;$Y$4,BC5&lt;&gt;$AE$4,BC5&lt;&gt;$AK$4,BC5&lt;&gt;$AQ$4,BC5&lt;&gt;$AW$4,BC5&lt;&gt;$BC$4,BC5&lt;&gt;$BI$4,BC5&lt;&gt;$BO$4,BC5&lt;&gt;$BU$4,BC5&lt;&gt;$CA$4,BC5&lt;&gt;$CG$4,BC9&lt;&gt;$A$4,BC9&lt;&gt;$G$4,BC9&lt;&gt;$M$4,BC9&lt;&gt;$S$4,BC9&lt;&gt;$Y$4,BC9&lt;&gt;$AE$4,BC9&lt;&gt;$AK$4,BC9&lt;&gt;$AQ$4,BC9&lt;&gt;$AW$4,BC9&lt;&gt;$BC$4,BC9&lt;&gt;$BI$4,BC9&lt;&gt;$BO$4,BC9&lt;&gt;$BU$4,BC9&lt;&gt;$CA$4,BC9&lt;&gt;$CG$4)</formula>
    </cfRule>
  </conditionalFormatting>
  <conditionalFormatting sqref="BC9:BG12">
    <cfRule type="expression" dxfId="29" priority="131">
      <formula>AND($AN$2="なぞり文字",BC9&lt;&gt;$A$4,BC9&lt;&gt;$G$4,BC9&lt;&gt;$M$4,BC9&lt;&gt;$S$4,BC9&lt;&gt;$Y$4,BC9&lt;&gt;$AE$4,BC9&lt;&gt;$AK$4,BC9&lt;&gt;$AQ$4,BC9&lt;&gt;$AW$4,BC9&lt;&gt;$BC$4,BC9&lt;&gt;$BI$4,BC9&lt;&gt;$BO$4,BC9&lt;&gt;$BU$4,BC9&lt;&gt;$CA$4,BC9&lt;&gt;$CG$4)</formula>
    </cfRule>
    <cfRule type="expression" dxfId="28" priority="132">
      <formula>AND($AN$2="黒文字",BC9&lt;&gt;$A$4,BC9&lt;&gt;$G$4,BC9&lt;&gt;$M$4,BC9&lt;&gt;$S$4,BC9&lt;&gt;$Y$4,BC9&lt;&gt;$AE$4,BC9&lt;&gt;$AK$4,BC9&lt;&gt;$AQ$4,BC9&lt;&gt;$AW$4,BC9&lt;&gt;$BC$4,BC9&lt;&gt;$BI$4,BC9&lt;&gt;$BO$4,BC9&lt;&gt;$BU$4,BC9&lt;&gt;$CA$4,BC9&lt;&gt;$CG$4)</formula>
    </cfRule>
  </conditionalFormatting>
  <conditionalFormatting sqref="BC9:BG44">
    <cfRule type="expression" dxfId="27" priority="119">
      <formula>AND(BC5&lt;&gt;$A$4,BC5&lt;&gt;$G$4,BC5&lt;&gt;$M$4,BC5&lt;&gt;$S$4,BC5&lt;&gt;$Y$4,BC5&lt;&gt;$AE$4,BC5&lt;&gt;$AK$4,BC5&lt;&gt;$AQ$4,BC5&lt;&gt;$AW$4,BC5&lt;&gt;$BC$4,BC5&lt;&gt;$BI$4,BC5&lt;&gt;$BO$4,BC5&lt;&gt;$BU$4,BC5&lt;&gt;$CA$4,BC5&lt;&gt;$CG$4,BC9&lt;&gt;$A$4,BC9&lt;&gt;$G$4,BC9&lt;&gt;$M$4,BC9&lt;&gt;$S$4,BC9&lt;&gt;$Y$4,BC9&lt;&gt;$AE$4,BC9&lt;&gt;$AK$4,BC9&lt;&gt;$AQ$4,BC9&lt;&gt;$AW$4,BC9&lt;&gt;$BC$4,BC9&lt;&gt;$BI$4,BC9&lt;&gt;$BO$4,BC9&lt;&gt;$BU$4,BC9&lt;&gt;$CA$4,BC9&lt;&gt;$CG$4)</formula>
    </cfRule>
  </conditionalFormatting>
  <conditionalFormatting sqref="BC13:BG44">
    <cfRule type="expression" dxfId="26" priority="116">
      <formula>AND($N$2="入れない",OR(BC13=$A$4,BC13=$G$4,BC13=$M$4,BC13=$S$4,BC13=$Y$4,BC13=$AE$4,BC13=$AK$4,BC13=$AQ$4,BC13=$AW$4,BC13=$BC$4,BC13=$BI$4,BC13=$BO$4,BC13=$BU$4,BC13=$CA$4,BC13=$CG$4))</formula>
    </cfRule>
    <cfRule type="expression" dxfId="25" priority="117">
      <formula>AND($AN$2="なぞり文字",BC13&lt;&gt;$A$4,BC13&lt;&gt;$G$4,BC13&lt;&gt;$M$4,BC13&lt;&gt;$S$4,BC13&lt;&gt;$Y$4,BC13&lt;&gt;$AE$4,BC13&lt;&gt;$AK$4,BC13&lt;&gt;$AQ$4,BC13&lt;&gt;$AW$4,BC13&lt;&gt;$BC$4,BC13&lt;&gt;$BI$4,BC13&lt;&gt;$BO$4,BC13&lt;&gt;$BU$4,BC13&lt;&gt;$CA$4,BC13&lt;&gt;$CG$4)</formula>
    </cfRule>
    <cfRule type="expression" dxfId="24" priority="118">
      <formula>AND($AN$2="黒文字",BC13&lt;&gt;$A$4,BC13&lt;&gt;$G$4,BC13&lt;&gt;$M$4,BC13&lt;&gt;$S$4,BC13&lt;&gt;$Y$4,BC13&lt;&gt;$AE$4,BC13&lt;&gt;$AK$4,BC13&lt;&gt;$AQ$4,BC13&lt;&gt;$AW$4,BC13&lt;&gt;$BC$4,BC13&lt;&gt;$BI$4,BC13&lt;&gt;$BO$4,BC13&lt;&gt;$BU$4,BC13&lt;&gt;$CA$4,BC13&lt;&gt;$CG$4)</formula>
    </cfRule>
  </conditionalFormatting>
  <conditionalFormatting sqref="BC45:BG45">
    <cfRule type="expression" dxfId="23" priority="127">
      <formula>AND(BC41&lt;&gt;$A$4,BC41&lt;&gt;$G$4,BC41&lt;&gt;$M$4,BC41&lt;&gt;$S$4,BC41&lt;&gt;$Y$4,BC41&lt;&gt;$AE$4,BC41&lt;&gt;$AK$4,BC41&lt;&gt;$AQ$4,BC41&lt;&gt;$AW$4,BC41&lt;&gt;$BC$4,BC41&lt;&gt;$BI$4,BC41&lt;&gt;$BO$4,BC41&lt;&gt;$BU$4,BC41&lt;&gt;$CA$4,BC41&lt;&gt;$CG$4,BC45&lt;&gt;$A$4,BC45&lt;&gt;$G$4,BC45&lt;&gt;$M$4,BC45&lt;&gt;$S$4,BC45&lt;&gt;$Y$4,BC45&lt;&gt;$AE$4,BC45&lt;&gt;$AK$4,BC45&lt;&gt;$AQ$4,BC45&lt;&gt;$AW$4,BC45&lt;&gt;$BC$4,BC45&lt;&gt;$BI$4,BC45&lt;&gt;$BO$4,BC45&lt;&gt;$BU$4,BC45&lt;&gt;$CA$4,BC45&lt;&gt;$CG$4)</formula>
    </cfRule>
    <cfRule type="expression" dxfId="22" priority="128">
      <formula>AND($AN$2="黒文字",BC45&lt;&gt;$A$4,BC45&lt;&gt;$G$4,BC45&lt;&gt;$M$4,BC45&lt;&gt;$S$4,BC45&lt;&gt;$Y$4,BC45&lt;&gt;$AE$4,BC45&lt;&gt;$AK$4,BC45&lt;&gt;$AQ$4,BC45&lt;&gt;$AW$4,BC45&lt;&gt;$BC$4,BC45&lt;&gt;$BI$4,BC45&lt;&gt;$BO$4,BC45&lt;&gt;$BU$4,BC45&lt;&gt;$CA$4,BC45&lt;&gt;$CG$4,BU49&lt;&gt;$A$4,BU49&lt;&gt;$G$4,BU49&lt;&gt;$M$4,BU49&lt;&gt;$S$4,BU49&lt;&gt;$Y$4,BU49&lt;&gt;$AE$4,BU49&lt;&gt;$AK$4,BU49&lt;&gt;$AQ$4,BU49&lt;&gt;$AW$4,BU49&lt;&gt;$BC$4,BU49&lt;&gt;$BI$4,BU49&lt;&gt;$BO$4,BU49&lt;&gt;$BU$4,BU49&lt;&gt;$CA$4,BU49&lt;&gt;$CG$4)</formula>
    </cfRule>
    <cfRule type="expression" dxfId="21" priority="129">
      <formula>AND($AN$2="なぞり文字",BC45&lt;&gt;$A$4,BC45&lt;&gt;$G$4,BC45&lt;&gt;$M$4,BC45&lt;&gt;$S$4,BC45&lt;&gt;$Y$4,BC45&lt;&gt;$AE$4,BC45&lt;&gt;$AK$4,BC45&lt;&gt;$AQ$4,BC45&lt;&gt;$AW$4,BC45&lt;&gt;$BC$4,BC45&lt;&gt;$BI$4,BC45&lt;&gt;$BO$4,BC45&lt;&gt;$BU$4,BC45&lt;&gt;$CA$4,BC45&lt;&gt;$CG$4,BU49&lt;&gt;$A$4,BU49&lt;&gt;$G$4,BU49&lt;&gt;$M$4,BU49&lt;&gt;$S$4,BU49&lt;&gt;$Y$4,BU49&lt;&gt;$AE$4,BU49&lt;&gt;$AK$4,BU49&lt;&gt;$AQ$4,BU49&lt;&gt;$AW$4,BU49&lt;&gt;$BC$4,BU49&lt;&gt;$BI$4,BU49&lt;&gt;$BO$4,BU49&lt;&gt;$BU$4,BU49&lt;&gt;$CA$4,BU49&lt;&gt;$CG$4)</formula>
    </cfRule>
    <cfRule type="expression" dxfId="20" priority="130">
      <formula>AND($N$2="入れない",OR(BC45=$A$4,BC45=$G$4,BC45=$M$4,BC45=$S$4,BC45=$Y$4,BC45=$AE$4,BC45=$AK$4,BC45=$AQ$4,BC45=$AW$4,BC45=$BC$4,BC45=$BI$4,BC45=$BO$4,BC45=$BU$4,BC45=$CA$4,BC45=$CG$4))</formula>
    </cfRule>
  </conditionalFormatting>
  <conditionalFormatting sqref="BC45:BG48">
    <cfRule type="expression" dxfId="19" priority="120">
      <formula>AND(BC45&lt;&gt;$A$4,BC45&lt;&gt;$G$4,BC45&lt;&gt;$M$4,BC45&lt;&gt;$S$4,BC45&lt;&gt;$Y$4,BC45&lt;&gt;$AE$4,BC45&lt;&gt;$AK$4,BC45&lt;&gt;$AQ$4,BC45&lt;&gt;$AW$4,BC45&lt;&gt;$BC$4,BC45&lt;&gt;$BI$4,BC45&lt;&gt;$BO$4,BC45&lt;&gt;$BU$4,BC45&lt;&gt;$CA$4,BC45&lt;&gt;$CG$4,BC49&lt;&gt;$A$4,BC49&lt;&gt;$G$4,BC49&lt;&gt;$M$4,BC49&lt;&gt;$S$4,BC49&lt;&gt;$Y$4,BC49&lt;&gt;$AE$4,BC49&lt;&gt;$AK$4,BC49&lt;&gt;$AQ$4,BC49&lt;&gt;$AW$4,BC49&lt;&gt;$BC$4,BC49&lt;&gt;$BI$4,BC49&lt;&gt;$BO$4,BC49&lt;&gt;$BU$4,BC49&lt;&gt;$CA$4,BC49&lt;&gt;$CG$4)</formula>
    </cfRule>
  </conditionalFormatting>
  <conditionalFormatting sqref="BL5:BP8">
    <cfRule type="expression" dxfId="18" priority="145">
      <formula>AND($AN$2="なぞり文字",BL5&lt;&gt;$A$4,BL5&lt;&gt;$G$4,BL5&lt;&gt;$M$4,BL5&lt;&gt;$S$4,BL5&lt;&gt;$Y$4,BL5&lt;&gt;$AE$4,BL5&lt;&gt;$AK$4,BL5&lt;&gt;$AQ$4,BL5&lt;&gt;$AW$4,BL5&lt;&gt;$BC$4,BL5&lt;&gt;$BI$4,BL5&lt;&gt;$BO$4,BL5&lt;&gt;$BU$4,BL5&lt;&gt;$CA$4,BL5&lt;&gt;$CG$4)</formula>
    </cfRule>
    <cfRule type="expression" dxfId="17" priority="146">
      <formula>AND($AN$2="黒文字",BL5&lt;&gt;$A$4,BL5&lt;&gt;$G$4,BL5&lt;&gt;$M$4,BL5&lt;&gt;$S$4,BL5&lt;&gt;$Y$4,BL5&lt;&gt;$AE$4,BL5&lt;&gt;$AK$4,BL5&lt;&gt;$AQ$4,BL5&lt;&gt;$AW$4,BL5&lt;&gt;$BC$4,BL5&lt;&gt;$BI$4,BL5&lt;&gt;$BO$4,BL5&lt;&gt;$BU$4,BL5&lt;&gt;$CA$4,BL5&lt;&gt;$CG$4)</formula>
    </cfRule>
  </conditionalFormatting>
  <conditionalFormatting sqref="BL5:BP12">
    <cfRule type="expression" dxfId="16" priority="148">
      <formula>AND($N$2="入れない",OR(BL5=$A$4,BL5=$G$4,BL5=$M$4,BL5=$S$4,BL5=$Y$4,BL5=$AE$4,BL5=$AK$4,BL5=$AQ$4,BL5=$AW$4,BL5=$BC$4,BL5=$BI$4,BL5=$BO$4,BL5=$BU$4,BL5=$CA$4,BL5=$CG$4))</formula>
    </cfRule>
  </conditionalFormatting>
  <conditionalFormatting sqref="BL5:BP44">
    <cfRule type="expression" dxfId="15" priority="134">
      <formula>AND(BL5&lt;&gt;$A$4,BL5&lt;&gt;$G$4,BL5&lt;&gt;$M$4,BL5&lt;&gt;$S$4,BL5&lt;&gt;$Y$4,BL5&lt;&gt;$AE$4,BL5&lt;&gt;$AK$4,BL5&lt;&gt;$AQ$4,BL5&lt;&gt;$AW$4,BL5&lt;&gt;$BC$4,BL5&lt;&gt;$BI$4,BL5&lt;&gt;$BO$4,BL5&lt;&gt;$BU$4,BL5&lt;&gt;$CA$4,BL5&lt;&gt;$CG$4,BL9&lt;&gt;$A$4,BL9&lt;&gt;$G$4,BL9&lt;&gt;$M$4,BL9&lt;&gt;$S$4,BL9&lt;&gt;$Y$4,BL9&lt;&gt;$AE$4,BL9&lt;&gt;$AK$4,BL9&lt;&gt;$AQ$4,BL9&lt;&gt;$AW$4,BL9&lt;&gt;$BC$4,BL9&lt;&gt;$BI$4,BL9&lt;&gt;$BO$4,BL9&lt;&gt;$BU$4,BL9&lt;&gt;$CA$4,BL9&lt;&gt;$CG$4)</formula>
    </cfRule>
  </conditionalFormatting>
  <conditionalFormatting sqref="BL9:BP12">
    <cfRule type="expression" dxfId="14" priority="186">
      <formula>AND($AN$2="なぞり文字",BL9&lt;&gt;$A$4,BL9&lt;&gt;$G$4,BL9&lt;&gt;$M$4,BL9&lt;&gt;$S$4,BL9&lt;&gt;$Y$4,BL9&lt;&gt;$AE$4,BL9&lt;&gt;$AK$4,BL9&lt;&gt;$AQ$4,BL9&lt;&gt;$AW$4,BL9&lt;&gt;$BC$4,BL9&lt;&gt;$BI$4,BL9&lt;&gt;$BO$4,BL9&lt;&gt;$BU$4,BL9&lt;&gt;$CA$4,BL9&lt;&gt;$CG$4)</formula>
    </cfRule>
    <cfRule type="expression" dxfId="13" priority="187">
      <formula>AND($AN$2="黒文字",BL9&lt;&gt;$A$4,BL9&lt;&gt;$G$4,BL9&lt;&gt;$M$4,BL9&lt;&gt;$S$4,BL9&lt;&gt;$Y$4,BL9&lt;&gt;$AE$4,BL9&lt;&gt;$AK$4,BL9&lt;&gt;$AQ$4,BL9&lt;&gt;$AW$4,BL9&lt;&gt;$BC$4,BL9&lt;&gt;$BI$4,BL9&lt;&gt;$BO$4,BL9&lt;&gt;$BU$4,BL9&lt;&gt;$CA$4,BL9&lt;&gt;$CG$4)</formula>
    </cfRule>
  </conditionalFormatting>
  <conditionalFormatting sqref="BL9:BP44">
    <cfRule type="expression" dxfId="12" priority="138">
      <formula>AND(BL5&lt;&gt;$A$4,BL5&lt;&gt;$G$4,BL5&lt;&gt;$M$4,BL5&lt;&gt;$S$4,BL5&lt;&gt;$Y$4,BL5&lt;&gt;$AE$4,BL5&lt;&gt;$AK$4,BL5&lt;&gt;$AQ$4,BL5&lt;&gt;$AW$4,BL5&lt;&gt;$BC$4,BL5&lt;&gt;$BI$4,BL5&lt;&gt;$BO$4,BL5&lt;&gt;$BU$4,BL5&lt;&gt;$CA$4,BL5&lt;&gt;$CG$4,BL9&lt;&gt;$A$4,BL9&lt;&gt;$G$4,BL9&lt;&gt;$M$4,BL9&lt;&gt;$S$4,BL9&lt;&gt;$Y$4,BL9&lt;&gt;$AE$4,BL9&lt;&gt;$AK$4,BL9&lt;&gt;$AQ$4,BL9&lt;&gt;$AW$4,BL9&lt;&gt;$BC$4,BL9&lt;&gt;$BI$4,BL9&lt;&gt;$BO$4,BL9&lt;&gt;$BU$4,BL9&lt;&gt;$CA$4,BL9&lt;&gt;$CG$4)</formula>
    </cfRule>
  </conditionalFormatting>
  <conditionalFormatting sqref="BL13:BP44">
    <cfRule type="expression" dxfId="11" priority="135">
      <formula>AND($N$2="入れない",OR(BL13=$A$4,BL13=$G$4,BL13=$M$4,BL13=$S$4,BL13=$Y$4,BL13=$AE$4,BL13=$AK$4,BL13=$AQ$4,BL13=$AW$4,BL13=$BC$4,BL13=$BI$4,BL13=$BO$4,BL13=$BU$4,BL13=$CA$4,BL13=$CG$4))</formula>
    </cfRule>
    <cfRule type="expression" dxfId="10" priority="136">
      <formula>AND($AN$2="なぞり文字",BL13&lt;&gt;$A$4,BL13&lt;&gt;$G$4,BL13&lt;&gt;$M$4,BL13&lt;&gt;$S$4,BL13&lt;&gt;$Y$4,BL13&lt;&gt;$AE$4,BL13&lt;&gt;$AK$4,BL13&lt;&gt;$AQ$4,BL13&lt;&gt;$AW$4,BL13&lt;&gt;$BC$4,BL13&lt;&gt;$BI$4,BL13&lt;&gt;$BO$4,BL13&lt;&gt;$BU$4,BL13&lt;&gt;$CA$4,BL13&lt;&gt;$CG$4)</formula>
    </cfRule>
    <cfRule type="expression" dxfId="9" priority="137">
      <formula>AND($AN$2="黒文字",BL13&lt;&gt;$A$4,BL13&lt;&gt;$G$4,BL13&lt;&gt;$M$4,BL13&lt;&gt;$S$4,BL13&lt;&gt;$Y$4,BL13&lt;&gt;$AE$4,BL13&lt;&gt;$AK$4,BL13&lt;&gt;$AQ$4,BL13&lt;&gt;$AW$4,BL13&lt;&gt;$BC$4,BL13&lt;&gt;$BI$4,BL13&lt;&gt;$BO$4,BL13&lt;&gt;$BU$4,BL13&lt;&gt;$CA$4,BL13&lt;&gt;$CG$4)</formula>
    </cfRule>
  </conditionalFormatting>
  <conditionalFormatting sqref="BL45:BP45">
    <cfRule type="expression" dxfId="8" priority="182">
      <formula>AND(BL41&lt;&gt;$A$4,BL41&lt;&gt;$G$4,BL41&lt;&gt;$M$4,BL41&lt;&gt;$S$4,BL41&lt;&gt;$Y$4,BL41&lt;&gt;$AE$4,BL41&lt;&gt;$AK$4,BL41&lt;&gt;$AQ$4,BL41&lt;&gt;$AW$4,BL41&lt;&gt;$BC$4,BL41&lt;&gt;$BI$4,BL41&lt;&gt;$BO$4,BL41&lt;&gt;$BU$4,BL41&lt;&gt;$CA$4,BL41&lt;&gt;$CG$4,BL45&lt;&gt;$A$4,BL45&lt;&gt;$G$4,BL45&lt;&gt;$M$4,BL45&lt;&gt;$S$4,BL45&lt;&gt;$Y$4,BL45&lt;&gt;$AE$4,BL45&lt;&gt;$AK$4,BL45&lt;&gt;$AQ$4,BL45&lt;&gt;$AW$4,BL45&lt;&gt;$BC$4,BL45&lt;&gt;$BI$4,BL45&lt;&gt;$BO$4,BL45&lt;&gt;$BU$4,BL45&lt;&gt;$CA$4,BL45&lt;&gt;$CG$4)</formula>
    </cfRule>
    <cfRule type="expression" dxfId="7" priority="183">
      <formula>AND($AN$2="黒文字",BL45&lt;&gt;$A$4,BL45&lt;&gt;$G$4,BL45&lt;&gt;$M$4,BL45&lt;&gt;$S$4,BL45&lt;&gt;$Y$4,BL45&lt;&gt;$AE$4,BL45&lt;&gt;$AK$4,BL45&lt;&gt;$AQ$4,BL45&lt;&gt;$AW$4,BL45&lt;&gt;$BC$4,BL45&lt;&gt;$BI$4,BL45&lt;&gt;$BO$4,BL45&lt;&gt;$BU$4,BL45&lt;&gt;$CA$4,BL45&lt;&gt;$CG$4,CD49&lt;&gt;$A$4,CD49&lt;&gt;$G$4,CD49&lt;&gt;$M$4,CD49&lt;&gt;$S$4,CD49&lt;&gt;$Y$4,CD49&lt;&gt;$AE$4,CD49&lt;&gt;$AK$4,CD49&lt;&gt;$AQ$4,CD49&lt;&gt;$AW$4,CD49&lt;&gt;$BC$4,CD49&lt;&gt;$BI$4,CD49&lt;&gt;$BO$4,CD49&lt;&gt;$BU$4,CD49&lt;&gt;$CA$4,CD49&lt;&gt;$CG$4)</formula>
    </cfRule>
    <cfRule type="expression" dxfId="6" priority="184">
      <formula>AND($AN$2="なぞり文字",BL45&lt;&gt;$A$4,BL45&lt;&gt;$G$4,BL45&lt;&gt;$M$4,BL45&lt;&gt;$S$4,BL45&lt;&gt;$Y$4,BL45&lt;&gt;$AE$4,BL45&lt;&gt;$AK$4,BL45&lt;&gt;$AQ$4,BL45&lt;&gt;$AW$4,BL45&lt;&gt;$BC$4,BL45&lt;&gt;$BI$4,BL45&lt;&gt;$BO$4,BL45&lt;&gt;$BU$4,BL45&lt;&gt;$CA$4,BL45&lt;&gt;$CG$4,CD49&lt;&gt;$A$4,CD49&lt;&gt;$G$4,CD49&lt;&gt;$M$4,CD49&lt;&gt;$S$4,CD49&lt;&gt;$Y$4,CD49&lt;&gt;$AE$4,CD49&lt;&gt;$AK$4,CD49&lt;&gt;$AQ$4,CD49&lt;&gt;$AW$4,CD49&lt;&gt;$BC$4,CD49&lt;&gt;$BI$4,CD49&lt;&gt;$BO$4,CD49&lt;&gt;$BU$4,CD49&lt;&gt;$CA$4,CD49&lt;&gt;$CG$4)</formula>
    </cfRule>
    <cfRule type="expression" dxfId="5" priority="185">
      <formula>AND($N$2="入れない",OR(BL45=$A$4,BL45=$G$4,BL45=$M$4,BL45=$S$4,BL45=$Y$4,BL45=$AE$4,BL45=$AK$4,BL45=$AQ$4,BL45=$AW$4,BL45=$BC$4,BL45=$BI$4,BL45=$BO$4,BL45=$BU$4,BL45=$CA$4,BL45=$CG$4))</formula>
    </cfRule>
  </conditionalFormatting>
  <conditionalFormatting sqref="BL45:BP48">
    <cfRule type="expression" dxfId="4" priority="140">
      <formula>AND(BL45&lt;&gt;$A$4,BL45&lt;&gt;$G$4,BL45&lt;&gt;$M$4,BL45&lt;&gt;$S$4,BL45&lt;&gt;$Y$4,BL45&lt;&gt;$AE$4,BL45&lt;&gt;$AK$4,BL45&lt;&gt;$AQ$4,BL45&lt;&gt;$AW$4,BL45&lt;&gt;$BC$4,BL45&lt;&gt;$BI$4,BL45&lt;&gt;$BO$4,BL45&lt;&gt;$BU$4,BL45&lt;&gt;$CA$4,BL45&lt;&gt;$CG$4,BL49&lt;&gt;$A$4,BL49&lt;&gt;$G$4,BL49&lt;&gt;$M$4,BL49&lt;&gt;$S$4,BL49&lt;&gt;$Y$4,BL49&lt;&gt;$AE$4,BL49&lt;&gt;$AK$4,BL49&lt;&gt;$AQ$4,BL49&lt;&gt;$AW$4,BL49&lt;&gt;$BC$4,BL49&lt;&gt;$BI$4,BL49&lt;&gt;$BO$4,BL49&lt;&gt;$BU$4,BL49&lt;&gt;$CA$4,BL49&lt;&gt;$CG$4)</formula>
    </cfRule>
  </conditionalFormatting>
  <conditionalFormatting sqref="ED2:EP2">
    <cfRule type="cellIs" dxfId="3" priority="917" operator="equal">
      <formula>"しない"</formula>
    </cfRule>
    <cfRule type="cellIs" dxfId="2" priority="918" operator="equal">
      <formula>"する"</formula>
    </cfRule>
  </conditionalFormatting>
  <conditionalFormatting sqref="EV13:EZ16 FB13:FH16">
    <cfRule type="cellIs" dxfId="1" priority="2478" operator="equal">
      <formula>"☓"</formula>
    </cfRule>
    <cfRule type="cellIs" dxfId="0" priority="2479" operator="equal">
      <formula>"○"</formula>
    </cfRule>
  </conditionalFormatting>
  <dataValidations count="5">
    <dataValidation type="list" allowBlank="1" showInputMessage="1" showErrorMessage="1" sqref="FB13:FH16" xr:uid="{00000000-0002-0000-0000-000000000000}">
      <formula1>"○,☓"</formula1>
    </dataValidation>
    <dataValidation type="list" allowBlank="1" showInputMessage="1" showErrorMessage="1" sqref="ED2" xr:uid="{00000000-0002-0000-0000-000001000000}">
      <formula1>"する,しない"</formula1>
    </dataValidation>
    <dataValidation type="list" allowBlank="1" showInputMessage="1" showErrorMessage="1" sqref="A2:M2" xr:uid="{00000000-0002-0000-0000-000002000000}">
      <formula1>"なし,小〇,大〇,全部,小うんち,大うんち,特大うんち"</formula1>
    </dataValidation>
    <dataValidation type="list" allowBlank="1" showInputMessage="1" showErrorMessage="1" sqref="N2:V2 AA2:AI2" xr:uid="{00000000-0002-0000-0000-000003000000}">
      <formula1>"入れる,入れない"</formula1>
    </dataValidation>
    <dataValidation type="list" allowBlank="1" showInputMessage="1" showErrorMessage="1" sqref="AN2:AV2" xr:uid="{00000000-0002-0000-0000-000004000000}">
      <formula1>"黒文字,なぞり文字"</formula1>
    </dataValidation>
  </dataValidations>
  <printOptions horizontalCentered="1" verticalCentered="1"/>
  <pageMargins left="0.59055118110236227" right="0.59055118110236227" top="0.59055118110236227" bottom="0.59055118110236227" header="0.51181102362204722" footer="0.51181102362204722"/>
  <pageSetup paperSize="9" scale="82" orientation="landscape" horizontalDpi="4294967293" verticalDpi="4294967293"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O42"/>
  <sheetViews>
    <sheetView showGridLines="0" zoomScale="110" zoomScaleNormal="110" workbookViewId="0">
      <selection activeCell="B23" sqref="B23:C30"/>
    </sheetView>
  </sheetViews>
  <sheetFormatPr defaultColWidth="9" defaultRowHeight="15.75" x14ac:dyDescent="0.25"/>
  <cols>
    <col min="1" max="1" width="3.33203125" style="1" bestFit="1" customWidth="1"/>
    <col min="2" max="5" width="5.59765625" style="15" customWidth="1"/>
    <col min="6" max="16" width="5.59765625" style="1" customWidth="1"/>
    <col min="17" max="24" width="3.33203125" style="1" bestFit="1" customWidth="1"/>
    <col min="25" max="25" width="9.265625" style="1" customWidth="1"/>
    <col min="26" max="16384" width="9" style="1"/>
  </cols>
  <sheetData>
    <row r="1" spans="1:16" ht="16.149999999999999" thickBot="1" x14ac:dyDescent="0.3">
      <c r="B1" s="1" t="s">
        <v>11</v>
      </c>
    </row>
    <row r="2" spans="1:16" ht="14.25" x14ac:dyDescent="0.25">
      <c r="B2" s="110" t="s">
        <v>37</v>
      </c>
      <c r="C2" s="104" t="s">
        <v>38</v>
      </c>
      <c r="D2" s="104" t="s">
        <v>39</v>
      </c>
      <c r="E2" s="104" t="s">
        <v>40</v>
      </c>
      <c r="F2" s="104" t="s">
        <v>41</v>
      </c>
      <c r="G2" s="104" t="s">
        <v>42</v>
      </c>
      <c r="H2" s="104" t="s">
        <v>43</v>
      </c>
      <c r="I2" s="104" t="s">
        <v>44</v>
      </c>
      <c r="J2" s="104" t="s">
        <v>45</v>
      </c>
      <c r="K2" s="93" t="s">
        <v>46</v>
      </c>
      <c r="L2" s="93" t="s">
        <v>47</v>
      </c>
      <c r="M2" s="93" t="s">
        <v>48</v>
      </c>
      <c r="N2" s="93" t="s">
        <v>49</v>
      </c>
      <c r="O2" s="93" t="s">
        <v>51</v>
      </c>
      <c r="P2" s="95" t="s">
        <v>50</v>
      </c>
    </row>
    <row r="3" spans="1:16" ht="14.65" thickBot="1" x14ac:dyDescent="0.3">
      <c r="B3" s="111"/>
      <c r="C3" s="105"/>
      <c r="D3" s="105"/>
      <c r="E3" s="105"/>
      <c r="F3" s="105"/>
      <c r="G3" s="105"/>
      <c r="H3" s="105"/>
      <c r="I3" s="105"/>
      <c r="J3" s="105"/>
      <c r="K3" s="94"/>
      <c r="L3" s="94"/>
      <c r="M3" s="94"/>
      <c r="N3" s="94"/>
      <c r="O3" s="94"/>
      <c r="P3" s="96"/>
    </row>
    <row r="4" spans="1:16" ht="16.149999999999999" thickBot="1" x14ac:dyDescent="0.3"/>
    <row r="5" spans="1:16" ht="16.149999999999999" thickBot="1" x14ac:dyDescent="0.3">
      <c r="A5" s="4"/>
      <c r="B5" s="5" t="s">
        <v>12</v>
      </c>
      <c r="C5" s="6"/>
      <c r="D5" s="6"/>
      <c r="E5" s="6" t="s">
        <v>13</v>
      </c>
      <c r="F5" s="7"/>
      <c r="G5" s="7"/>
      <c r="H5" s="7"/>
      <c r="I5" s="7"/>
      <c r="J5" s="7"/>
      <c r="K5" s="7"/>
      <c r="L5" s="7"/>
      <c r="M5" s="7"/>
      <c r="N5" s="7"/>
      <c r="O5" s="7"/>
      <c r="P5" s="8"/>
    </row>
    <row r="6" spans="1:16" ht="14.25" x14ac:dyDescent="0.25">
      <c r="A6" s="106">
        <v>1</v>
      </c>
      <c r="B6" s="97" t="s">
        <v>29</v>
      </c>
      <c r="C6" s="98"/>
      <c r="D6" s="99"/>
      <c r="E6" s="108">
        <f>LEN(B6)</f>
        <v>11</v>
      </c>
      <c r="F6" s="9" t="str">
        <f>MID(B6,1,1)</f>
        <v>治</v>
      </c>
      <c r="G6" s="10" t="str">
        <f>MID(B6,2,1)</f>
        <v>癒</v>
      </c>
      <c r="H6" s="10" t="str">
        <f>MID(B6,3,1)</f>
        <v>す</v>
      </c>
      <c r="I6" s="10" t="str">
        <f>MID(B6,4,1)</f>
        <v>る</v>
      </c>
      <c r="J6" s="10" t="str">
        <f>MID(B6,5,1)</f>
        <v>ま</v>
      </c>
      <c r="K6" s="10" t="str">
        <f>MID(B6,6,1)</f>
        <v>で</v>
      </c>
      <c r="L6" s="10" t="str">
        <f>MID(B6,7,1)</f>
        <v>安</v>
      </c>
      <c r="M6" s="10" t="str">
        <f>MID(B6,8,1)</f>
        <v>静</v>
      </c>
      <c r="N6" s="10" t="str">
        <f>MID(B6,9,1)</f>
        <v>に</v>
      </c>
      <c r="O6" s="10" t="str">
        <f>MID(B6,10,1)</f>
        <v>す</v>
      </c>
      <c r="P6" s="11" t="str">
        <f>MID(B6,11,1)</f>
        <v>る</v>
      </c>
    </row>
    <row r="7" spans="1:16" ht="14.65" thickBot="1" x14ac:dyDescent="0.3">
      <c r="A7" s="107"/>
      <c r="B7" s="100"/>
      <c r="C7" s="101"/>
      <c r="D7" s="102"/>
      <c r="E7" s="109"/>
      <c r="F7" s="12" t="s">
        <v>61</v>
      </c>
      <c r="G7" s="13" t="s">
        <v>62</v>
      </c>
      <c r="H7" s="13"/>
      <c r="I7" s="13"/>
      <c r="J7" s="13"/>
      <c r="K7" s="13"/>
      <c r="L7" s="13" t="s">
        <v>63</v>
      </c>
      <c r="M7" s="13" t="s">
        <v>64</v>
      </c>
      <c r="N7" s="13"/>
      <c r="O7" s="13"/>
      <c r="P7" s="14"/>
    </row>
    <row r="8" spans="1:16" ht="14.25" x14ac:dyDescent="0.25">
      <c r="A8" s="106">
        <v>2</v>
      </c>
      <c r="B8" s="103" t="s">
        <v>30</v>
      </c>
      <c r="C8" s="101"/>
      <c r="D8" s="102"/>
      <c r="E8" s="108">
        <f>LEN(B8)</f>
        <v>11</v>
      </c>
      <c r="F8" s="9" t="str">
        <f>MID(B8,1,1)</f>
        <v>頭</v>
      </c>
      <c r="G8" s="10" t="str">
        <f>MID(B8,2,1)</f>
        <v>巾</v>
      </c>
      <c r="H8" s="10" t="str">
        <f>MID(B8,3,1)</f>
        <v>を</v>
      </c>
      <c r="I8" s="10" t="str">
        <f>MID(B8,4,1)</f>
        <v>か</v>
      </c>
      <c r="J8" s="10" t="str">
        <f>MID(B8,5,1)</f>
        <v>ぶ</v>
      </c>
      <c r="K8" s="10" t="str">
        <f>MID(B8,6,1)</f>
        <v>っ</v>
      </c>
      <c r="L8" s="10" t="str">
        <f>MID(B8,7,1)</f>
        <v>て</v>
      </c>
      <c r="M8" s="10" t="str">
        <f>MID(B8,8,1)</f>
        <v>掃</v>
      </c>
      <c r="N8" s="10" t="str">
        <f>MID(B8,9,1)</f>
        <v>除</v>
      </c>
      <c r="O8" s="10" t="str">
        <f>MID(B8,10,1)</f>
        <v>す</v>
      </c>
      <c r="P8" s="11" t="str">
        <f>MID(B8,11,1)</f>
        <v>る</v>
      </c>
    </row>
    <row r="9" spans="1:16" ht="14.65" thickBot="1" x14ac:dyDescent="0.3">
      <c r="A9" s="107"/>
      <c r="B9" s="100"/>
      <c r="C9" s="101"/>
      <c r="D9" s="102"/>
      <c r="E9" s="109"/>
      <c r="F9" s="12" t="s">
        <v>68</v>
      </c>
      <c r="G9" s="13" t="s">
        <v>67</v>
      </c>
      <c r="H9" s="13"/>
      <c r="I9" s="13"/>
      <c r="J9" s="13"/>
      <c r="K9" s="13"/>
      <c r="L9" s="13"/>
      <c r="M9" s="13" t="s">
        <v>65</v>
      </c>
      <c r="N9" s="13" t="s">
        <v>66</v>
      </c>
      <c r="O9" s="13"/>
      <c r="P9" s="14"/>
    </row>
    <row r="10" spans="1:16" ht="14.25" x14ac:dyDescent="0.25">
      <c r="A10" s="106">
        <v>3</v>
      </c>
      <c r="B10" s="103" t="s">
        <v>31</v>
      </c>
      <c r="C10" s="101"/>
      <c r="D10" s="102"/>
      <c r="E10" s="108">
        <f>LEN(B10)</f>
        <v>11</v>
      </c>
      <c r="F10" s="9" t="str">
        <f>MID(B10,1,1)</f>
        <v>無</v>
      </c>
      <c r="G10" s="10" t="str">
        <f>MID(B10,2,1)</f>
        <v>駄</v>
      </c>
      <c r="H10" s="10" t="str">
        <f>MID(B10,3,1)</f>
        <v>遣</v>
      </c>
      <c r="I10" s="10" t="str">
        <f>MID(B10,4,1)</f>
        <v>い</v>
      </c>
      <c r="J10" s="10" t="str">
        <f>MID(B10,5,1)</f>
        <v>に</v>
      </c>
      <c r="K10" s="10" t="str">
        <f>MID(B10,6,1)</f>
        <v>渋</v>
      </c>
      <c r="L10" s="10" t="str">
        <f>MID(B10,7,1)</f>
        <v>い</v>
      </c>
      <c r="M10" s="10" t="str">
        <f>MID(B10,8,1)</f>
        <v>顔</v>
      </c>
      <c r="N10" s="10" t="str">
        <f>MID(B10,9,1)</f>
        <v>を</v>
      </c>
      <c r="O10" s="10" t="str">
        <f>MID(B10,10,1)</f>
        <v>す</v>
      </c>
      <c r="P10" s="11" t="str">
        <f>MID(B10,11,1)</f>
        <v>る</v>
      </c>
    </row>
    <row r="11" spans="1:16" ht="14.65" thickBot="1" x14ac:dyDescent="0.3">
      <c r="A11" s="107"/>
      <c r="B11" s="100"/>
      <c r="C11" s="101"/>
      <c r="D11" s="102"/>
      <c r="E11" s="109"/>
      <c r="F11" s="12" t="s">
        <v>69</v>
      </c>
      <c r="G11" s="13" t="s">
        <v>70</v>
      </c>
      <c r="H11" s="13" t="s">
        <v>71</v>
      </c>
      <c r="I11" s="13"/>
      <c r="J11" s="13"/>
      <c r="K11" s="13" t="s">
        <v>72</v>
      </c>
      <c r="L11" s="13"/>
      <c r="M11" s="13" t="s">
        <v>73</v>
      </c>
      <c r="N11" s="13"/>
      <c r="O11" s="13"/>
      <c r="P11" s="14"/>
    </row>
    <row r="12" spans="1:16" ht="14.25" x14ac:dyDescent="0.25">
      <c r="A12" s="106">
        <v>4</v>
      </c>
      <c r="B12" s="103" t="s">
        <v>32</v>
      </c>
      <c r="C12" s="101"/>
      <c r="D12" s="102"/>
      <c r="E12" s="108">
        <f>LEN(B12)</f>
        <v>8</v>
      </c>
      <c r="F12" s="9" t="str">
        <f>MID(B12,1,1)</f>
        <v>歯</v>
      </c>
      <c r="G12" s="10" t="str">
        <f>MID(B12,2,1)</f>
        <v>並</v>
      </c>
      <c r="H12" s="10" t="str">
        <f>MID(B12,3,1)</f>
        <v>び</v>
      </c>
      <c r="I12" s="10" t="str">
        <f>MID(B12,4,1)</f>
        <v>を</v>
      </c>
      <c r="J12" s="10" t="str">
        <f>MID(B12,5,1)</f>
        <v>矯</v>
      </c>
      <c r="K12" s="10" t="str">
        <f>MID(B12,6,1)</f>
        <v>正</v>
      </c>
      <c r="L12" s="10" t="str">
        <f>MID(B12,7,1)</f>
        <v>す</v>
      </c>
      <c r="M12" s="10" t="str">
        <f>MID(B12,8,1)</f>
        <v>る</v>
      </c>
      <c r="N12" s="10" t="str">
        <f>MID(B12,9,1)</f>
        <v/>
      </c>
      <c r="O12" s="10" t="str">
        <f>MID(B12,10,1)</f>
        <v/>
      </c>
      <c r="P12" s="11" t="str">
        <f>MID(B12,11,1)</f>
        <v/>
      </c>
    </row>
    <row r="13" spans="1:16" ht="14.65" thickBot="1" x14ac:dyDescent="0.3">
      <c r="A13" s="107"/>
      <c r="B13" s="100"/>
      <c r="C13" s="101"/>
      <c r="D13" s="102"/>
      <c r="E13" s="109"/>
      <c r="F13" s="12" t="s">
        <v>76</v>
      </c>
      <c r="G13" s="13" t="s">
        <v>75</v>
      </c>
      <c r="H13" s="13"/>
      <c r="I13" s="13"/>
      <c r="J13" s="13" t="s">
        <v>74</v>
      </c>
      <c r="K13" s="13" t="s">
        <v>64</v>
      </c>
      <c r="L13" s="13"/>
      <c r="M13" s="13"/>
      <c r="N13" s="13"/>
      <c r="O13" s="13"/>
      <c r="P13" s="14"/>
    </row>
    <row r="14" spans="1:16" ht="14.25" x14ac:dyDescent="0.25">
      <c r="A14" s="106">
        <v>5</v>
      </c>
      <c r="B14" s="103" t="s">
        <v>33</v>
      </c>
      <c r="C14" s="101"/>
      <c r="D14" s="102"/>
      <c r="E14" s="108">
        <f>LEN(B14)</f>
        <v>11</v>
      </c>
      <c r="F14" s="9" t="str">
        <f>MID(B14,1,1)</f>
        <v>並</v>
      </c>
      <c r="G14" s="10" t="str">
        <f>MID(B14,2,1)</f>
        <v>列</v>
      </c>
      <c r="H14" s="10" t="str">
        <f>MID(B14,3,1)</f>
        <v>し</v>
      </c>
      <c r="I14" s="10" t="str">
        <f>MID(B14,4,1)</f>
        <v>て</v>
      </c>
      <c r="J14" s="10" t="str">
        <f>MID(B14,5,1)</f>
        <v>植</v>
      </c>
      <c r="K14" s="10" t="str">
        <f>MID(B14,6,1)</f>
        <v>え</v>
      </c>
      <c r="L14" s="10" t="str">
        <f>MID(B14,7,1)</f>
        <v>ら</v>
      </c>
      <c r="M14" s="10" t="str">
        <f>MID(B14,8,1)</f>
        <v>れ</v>
      </c>
      <c r="N14" s="10" t="str">
        <f>MID(B14,9,1)</f>
        <v>た</v>
      </c>
      <c r="O14" s="10" t="str">
        <f>MID(B14,10,1)</f>
        <v>苗</v>
      </c>
      <c r="P14" s="11" t="str">
        <f>MID(B14,11,1)</f>
        <v>木</v>
      </c>
    </row>
    <row r="15" spans="1:16" ht="14.65" thickBot="1" x14ac:dyDescent="0.3">
      <c r="A15" s="107"/>
      <c r="B15" s="100"/>
      <c r="C15" s="101"/>
      <c r="D15" s="102"/>
      <c r="E15" s="109"/>
      <c r="F15" s="12" t="s">
        <v>77</v>
      </c>
      <c r="G15" s="13" t="s">
        <v>78</v>
      </c>
      <c r="H15" s="13"/>
      <c r="I15" s="13"/>
      <c r="J15" s="13" t="s">
        <v>79</v>
      </c>
      <c r="K15" s="13"/>
      <c r="L15" s="13"/>
      <c r="M15" s="13"/>
      <c r="N15" s="13"/>
      <c r="O15" s="13" t="s">
        <v>80</v>
      </c>
      <c r="P15" s="14" t="s">
        <v>81</v>
      </c>
    </row>
    <row r="16" spans="1:16" ht="14.25" x14ac:dyDescent="0.25">
      <c r="A16" s="106">
        <v>6</v>
      </c>
      <c r="B16" s="103" t="s">
        <v>34</v>
      </c>
      <c r="C16" s="101"/>
      <c r="D16" s="102"/>
      <c r="E16" s="108">
        <f>LEN(B16)</f>
        <v>11</v>
      </c>
      <c r="F16" s="9" t="str">
        <f>MID(B16,1,1)</f>
        <v>た</v>
      </c>
      <c r="G16" s="10" t="str">
        <f>MID(B16,2,1)</f>
        <v>め</v>
      </c>
      <c r="H16" s="10" t="str">
        <f>MID(B16,3,1)</f>
        <v>た</v>
      </c>
      <c r="I16" s="10" t="str">
        <f>MID(B16,4,1)</f>
        <v>小</v>
      </c>
      <c r="J16" s="10" t="str">
        <f>MID(B16,5,1)</f>
        <v>銭</v>
      </c>
      <c r="K16" s="10" t="str">
        <f>MID(B16,6,1)</f>
        <v>で</v>
      </c>
      <c r="L16" s="10" t="str">
        <f>MID(B16,7,1)</f>
        <v>菓</v>
      </c>
      <c r="M16" s="10" t="str">
        <f>MID(B16,8,1)</f>
        <v>子</v>
      </c>
      <c r="N16" s="10" t="str">
        <f>MID(B16,9,1)</f>
        <v>を</v>
      </c>
      <c r="O16" s="10" t="str">
        <f>MID(B16,10,1)</f>
        <v>買</v>
      </c>
      <c r="P16" s="11" t="str">
        <f>MID(B16,11,1)</f>
        <v>う</v>
      </c>
    </row>
    <row r="17" spans="1:16" ht="14.65" thickBot="1" x14ac:dyDescent="0.3">
      <c r="A17" s="107"/>
      <c r="B17" s="100"/>
      <c r="C17" s="101"/>
      <c r="D17" s="102"/>
      <c r="E17" s="109"/>
      <c r="F17" s="12"/>
      <c r="G17" s="13"/>
      <c r="H17" s="13"/>
      <c r="I17" s="13" t="s">
        <v>86</v>
      </c>
      <c r="J17" s="13" t="s">
        <v>85</v>
      </c>
      <c r="K17" s="13"/>
      <c r="L17" s="13" t="s">
        <v>84</v>
      </c>
      <c r="M17" s="13" t="s">
        <v>83</v>
      </c>
      <c r="N17" s="13"/>
      <c r="O17" s="13" t="s">
        <v>82</v>
      </c>
      <c r="P17" s="14"/>
    </row>
    <row r="18" spans="1:16" ht="14.25" x14ac:dyDescent="0.25">
      <c r="A18" s="106">
        <v>7</v>
      </c>
      <c r="B18" s="103" t="s">
        <v>35</v>
      </c>
      <c r="C18" s="101"/>
      <c r="D18" s="102"/>
      <c r="E18" s="108">
        <f>LEN(B18)</f>
        <v>9</v>
      </c>
      <c r="F18" s="9" t="str">
        <f>MID(B18,1,1)</f>
        <v>け</v>
      </c>
      <c r="G18" s="10" t="str">
        <f>MID(B18,2,1)</f>
        <v>ん</v>
      </c>
      <c r="H18" s="10" t="str">
        <f>MID(B18,3,1)</f>
        <v>か</v>
      </c>
      <c r="I18" s="10" t="str">
        <f>MID(B18,4,1)</f>
        <v>の</v>
      </c>
      <c r="J18" s="10" t="str">
        <f>MID(B18,5,1)</f>
        <v>仲</v>
      </c>
      <c r="K18" s="10" t="str">
        <f>MID(B18,6,1)</f>
        <v>裁</v>
      </c>
      <c r="L18" s="10" t="str">
        <f>MID(B18,7,1)</f>
        <v>に</v>
      </c>
      <c r="M18" s="10" t="str">
        <f>MID(B18,8,1)</f>
        <v>入</v>
      </c>
      <c r="N18" s="10" t="str">
        <f>MID(B18,9,1)</f>
        <v>る</v>
      </c>
      <c r="O18" s="10" t="str">
        <f>MID(B18,10,1)</f>
        <v/>
      </c>
      <c r="P18" s="11" t="str">
        <f>MID(B18,11,1)</f>
        <v/>
      </c>
    </row>
    <row r="19" spans="1:16" ht="14.65" thickBot="1" x14ac:dyDescent="0.3">
      <c r="A19" s="107"/>
      <c r="B19" s="100"/>
      <c r="C19" s="101"/>
      <c r="D19" s="102"/>
      <c r="E19" s="109"/>
      <c r="F19" s="12"/>
      <c r="G19" s="13"/>
      <c r="H19" s="13"/>
      <c r="I19" s="13"/>
      <c r="J19" s="13" t="s">
        <v>87</v>
      </c>
      <c r="K19" s="13" t="s">
        <v>88</v>
      </c>
      <c r="L19" s="13"/>
      <c r="M19" s="13" t="s">
        <v>89</v>
      </c>
      <c r="N19" s="13"/>
      <c r="O19" s="13"/>
      <c r="P19" s="14"/>
    </row>
    <row r="20" spans="1:16" ht="14.25" x14ac:dyDescent="0.25">
      <c r="A20" s="106">
        <v>8</v>
      </c>
      <c r="B20" s="103" t="s">
        <v>36</v>
      </c>
      <c r="C20" s="101"/>
      <c r="D20" s="102"/>
      <c r="E20" s="108">
        <f>LEN(B20)</f>
        <v>9</v>
      </c>
      <c r="F20" s="9" t="str">
        <f>MID(B20,1,1)</f>
        <v>渋</v>
      </c>
      <c r="G20" s="10" t="str">
        <f>MID(B20,2,1)</f>
        <v>滞</v>
      </c>
      <c r="H20" s="10" t="str">
        <f>MID(B20,3,1)</f>
        <v>に</v>
      </c>
      <c r="I20" s="10" t="str">
        <f>MID(B20,4,1)</f>
        <v>巻</v>
      </c>
      <c r="J20" s="10" t="str">
        <f>MID(B20,5,1)</f>
        <v>き</v>
      </c>
      <c r="K20" s="10" t="str">
        <f>MID(B20,6,1)</f>
        <v>込</v>
      </c>
      <c r="L20" s="10" t="str">
        <f>MID(B20,7,1)</f>
        <v>ま</v>
      </c>
      <c r="M20" s="10" t="str">
        <f>MID(B20,8,1)</f>
        <v>れ</v>
      </c>
      <c r="N20" s="10" t="str">
        <f>MID(B20,9,1)</f>
        <v>る</v>
      </c>
      <c r="O20" s="10" t="str">
        <f>MID(B20,10,1)</f>
        <v/>
      </c>
      <c r="P20" s="11" t="str">
        <f>MID(B20,11,1)</f>
        <v/>
      </c>
    </row>
    <row r="21" spans="1:16" ht="14.65" thickBot="1" x14ac:dyDescent="0.3">
      <c r="A21" s="107"/>
      <c r="B21" s="100"/>
      <c r="C21" s="101"/>
      <c r="D21" s="102"/>
      <c r="E21" s="109"/>
      <c r="F21" s="12" t="s">
        <v>90</v>
      </c>
      <c r="G21" s="13" t="s">
        <v>91</v>
      </c>
      <c r="H21" s="13"/>
      <c r="I21" s="13" t="s">
        <v>92</v>
      </c>
      <c r="J21" s="13"/>
      <c r="K21" s="13" t="s">
        <v>28</v>
      </c>
      <c r="L21" s="13"/>
      <c r="M21" s="13"/>
      <c r="N21" s="13"/>
      <c r="O21" s="13"/>
      <c r="P21" s="14"/>
    </row>
    <row r="23" spans="1:16" ht="22.9" x14ac:dyDescent="0.25">
      <c r="A23" s="1">
        <f ca="1">RAND()</f>
        <v>0.26899159978390252</v>
      </c>
      <c r="B23" s="18">
        <f ca="1">RANK(A23,$A$23:$A$30,0)</f>
        <v>8</v>
      </c>
      <c r="C23" s="18" t="s">
        <v>52</v>
      </c>
    </row>
    <row r="24" spans="1:16" ht="22.9" x14ac:dyDescent="0.25">
      <c r="A24" s="1">
        <v>2</v>
      </c>
      <c r="B24" s="18">
        <f t="shared" ref="B24:B30" ca="1" si="0">RANK(A24,$A$23:$A$30,0)</f>
        <v>7</v>
      </c>
      <c r="C24" s="18" t="s">
        <v>53</v>
      </c>
    </row>
    <row r="25" spans="1:16" ht="22.9" x14ac:dyDescent="0.25">
      <c r="A25" s="1">
        <v>3</v>
      </c>
      <c r="B25" s="18">
        <f t="shared" ca="1" si="0"/>
        <v>6</v>
      </c>
      <c r="C25" s="18" t="s">
        <v>54</v>
      </c>
    </row>
    <row r="26" spans="1:16" ht="22.9" x14ac:dyDescent="0.25">
      <c r="A26" s="1">
        <v>4</v>
      </c>
      <c r="B26" s="18">
        <f t="shared" ca="1" si="0"/>
        <v>5</v>
      </c>
      <c r="C26" s="18" t="s">
        <v>55</v>
      </c>
    </row>
    <row r="27" spans="1:16" ht="22.9" x14ac:dyDescent="0.25">
      <c r="A27" s="1">
        <v>5</v>
      </c>
      <c r="B27" s="18">
        <f t="shared" ca="1" si="0"/>
        <v>4</v>
      </c>
      <c r="C27" s="18" t="s">
        <v>56</v>
      </c>
    </row>
    <row r="28" spans="1:16" ht="22.9" x14ac:dyDescent="0.25">
      <c r="A28" s="1">
        <v>6</v>
      </c>
      <c r="B28" s="18">
        <f t="shared" ca="1" si="0"/>
        <v>3</v>
      </c>
      <c r="C28" s="18" t="s">
        <v>57</v>
      </c>
    </row>
    <row r="29" spans="1:16" ht="22.9" x14ac:dyDescent="0.25">
      <c r="A29" s="1">
        <v>7</v>
      </c>
      <c r="B29" s="18">
        <f t="shared" ca="1" si="0"/>
        <v>2</v>
      </c>
      <c r="C29" s="18" t="s">
        <v>58</v>
      </c>
    </row>
    <row r="30" spans="1:16" ht="22.9" x14ac:dyDescent="0.25">
      <c r="A30" s="1">
        <v>8</v>
      </c>
      <c r="B30" s="18">
        <f t="shared" ca="1" si="0"/>
        <v>1</v>
      </c>
      <c r="C30" s="18" t="s">
        <v>59</v>
      </c>
    </row>
    <row r="35" spans="17:41" x14ac:dyDescent="0.25">
      <c r="Q35" s="1">
        <f ca="1">RAND()</f>
        <v>0.38239570107822896</v>
      </c>
      <c r="R35" s="1">
        <f ca="1">IF(印刷シート!$ED$2="する",RANK(Q35,$Q$35:$Q$42,0),1)</f>
        <v>6</v>
      </c>
      <c r="S35" s="15" t="str">
        <f>B2</f>
        <v>裁</v>
      </c>
      <c r="T35" s="1" t="str">
        <f t="shared" ref="T35:AD35" si="1">IF(F7="","",F7)</f>
        <v>ち</v>
      </c>
      <c r="U35" s="1" t="str">
        <f t="shared" si="1"/>
        <v>ゆ</v>
      </c>
      <c r="V35" s="1" t="str">
        <f t="shared" si="1"/>
        <v/>
      </c>
      <c r="W35" s="1" t="str">
        <f t="shared" si="1"/>
        <v/>
      </c>
      <c r="X35" s="1" t="str">
        <f t="shared" si="1"/>
        <v/>
      </c>
      <c r="Y35" s="1" t="str">
        <f t="shared" si="1"/>
        <v/>
      </c>
      <c r="Z35" s="1" t="str">
        <f t="shared" si="1"/>
        <v>あん</v>
      </c>
      <c r="AA35" s="1" t="str">
        <f t="shared" si="1"/>
        <v>せい</v>
      </c>
      <c r="AB35" s="1" t="str">
        <f t="shared" si="1"/>
        <v/>
      </c>
      <c r="AC35" s="1" t="str">
        <f t="shared" si="1"/>
        <v/>
      </c>
      <c r="AD35" s="1" t="str">
        <f t="shared" si="1"/>
        <v/>
      </c>
      <c r="AE35" s="1" t="str">
        <f t="shared" ref="AE35:AO35" si="2">IF(F6="","",F6)</f>
        <v>治</v>
      </c>
      <c r="AF35" s="1" t="str">
        <f t="shared" si="2"/>
        <v>癒</v>
      </c>
      <c r="AG35" s="1" t="str">
        <f t="shared" si="2"/>
        <v>す</v>
      </c>
      <c r="AH35" s="1" t="str">
        <f t="shared" si="2"/>
        <v>る</v>
      </c>
      <c r="AI35" s="1" t="str">
        <f t="shared" si="2"/>
        <v>ま</v>
      </c>
      <c r="AJ35" s="1" t="str">
        <f t="shared" si="2"/>
        <v>で</v>
      </c>
      <c r="AK35" s="1" t="str">
        <f t="shared" si="2"/>
        <v>安</v>
      </c>
      <c r="AL35" s="1" t="str">
        <f t="shared" si="2"/>
        <v>静</v>
      </c>
      <c r="AM35" s="1" t="str">
        <f t="shared" si="2"/>
        <v>に</v>
      </c>
      <c r="AN35" s="1" t="str">
        <f t="shared" si="2"/>
        <v>す</v>
      </c>
      <c r="AO35" s="1" t="str">
        <f t="shared" si="2"/>
        <v>る</v>
      </c>
    </row>
    <row r="36" spans="17:41" x14ac:dyDescent="0.25">
      <c r="Q36" s="1">
        <f t="shared" ref="Q36:Q42" ca="1" si="3">RAND()</f>
        <v>0.36642014242553211</v>
      </c>
      <c r="R36" s="1">
        <f ca="1">IF(印刷シート!$ED$2="する",RANK(Q36,$Q$35:$Q$42,0),2)</f>
        <v>7</v>
      </c>
      <c r="S36" s="15" t="str">
        <f>C2</f>
        <v>治</v>
      </c>
      <c r="T36" s="1" t="str">
        <f t="shared" ref="T36:AD36" si="4">IF(F9="","",F9)</f>
        <v>ず</v>
      </c>
      <c r="U36" s="1" t="str">
        <f t="shared" si="4"/>
        <v>きん</v>
      </c>
      <c r="V36" s="1" t="str">
        <f t="shared" si="4"/>
        <v/>
      </c>
      <c r="W36" s="1" t="str">
        <f t="shared" si="4"/>
        <v/>
      </c>
      <c r="X36" s="1" t="str">
        <f t="shared" si="4"/>
        <v/>
      </c>
      <c r="Y36" s="1" t="str">
        <f t="shared" si="4"/>
        <v/>
      </c>
      <c r="Z36" s="1" t="str">
        <f t="shared" si="4"/>
        <v/>
      </c>
      <c r="AA36" s="1" t="str">
        <f t="shared" si="4"/>
        <v>そう</v>
      </c>
      <c r="AB36" s="1" t="str">
        <f t="shared" si="4"/>
        <v>じ</v>
      </c>
      <c r="AC36" s="1" t="str">
        <f t="shared" si="4"/>
        <v/>
      </c>
      <c r="AD36" s="1" t="str">
        <f t="shared" si="4"/>
        <v/>
      </c>
      <c r="AE36" s="1" t="str">
        <f t="shared" ref="AE36:AO36" si="5">IF(F8="","",F8)</f>
        <v>頭</v>
      </c>
      <c r="AF36" s="1" t="str">
        <f t="shared" si="5"/>
        <v>巾</v>
      </c>
      <c r="AG36" s="1" t="str">
        <f t="shared" si="5"/>
        <v>を</v>
      </c>
      <c r="AH36" s="1" t="str">
        <f t="shared" si="5"/>
        <v>か</v>
      </c>
      <c r="AI36" s="1" t="str">
        <f t="shared" si="5"/>
        <v>ぶ</v>
      </c>
      <c r="AJ36" s="1" t="str">
        <f t="shared" si="5"/>
        <v>っ</v>
      </c>
      <c r="AK36" s="1" t="str">
        <f t="shared" si="5"/>
        <v>て</v>
      </c>
      <c r="AL36" s="1" t="str">
        <f t="shared" si="5"/>
        <v>掃</v>
      </c>
      <c r="AM36" s="1" t="str">
        <f t="shared" si="5"/>
        <v>除</v>
      </c>
      <c r="AN36" s="1" t="str">
        <f t="shared" si="5"/>
        <v>す</v>
      </c>
      <c r="AO36" s="1" t="str">
        <f t="shared" si="5"/>
        <v>る</v>
      </c>
    </row>
    <row r="37" spans="17:41" x14ac:dyDescent="0.25">
      <c r="Q37" s="1">
        <f t="shared" ca="1" si="3"/>
        <v>0.93954058055208922</v>
      </c>
      <c r="R37" s="1">
        <f ca="1">IF(印刷シート!$ED$2="する",RANK(Q37,$Q$35:$Q$42,0),3)</f>
        <v>1</v>
      </c>
      <c r="S37" s="15" t="str">
        <f>D2</f>
        <v>正</v>
      </c>
      <c r="T37" s="1" t="str">
        <f t="shared" ref="T37:AD37" si="6">IF(F11="","",F11)</f>
        <v>む</v>
      </c>
      <c r="U37" s="1" t="str">
        <f t="shared" si="6"/>
        <v>だ</v>
      </c>
      <c r="V37" s="1" t="str">
        <f t="shared" si="6"/>
        <v>づか</v>
      </c>
      <c r="W37" s="1" t="str">
        <f t="shared" si="6"/>
        <v/>
      </c>
      <c r="X37" s="1" t="str">
        <f t="shared" si="6"/>
        <v/>
      </c>
      <c r="Y37" s="1" t="str">
        <f t="shared" si="6"/>
        <v>しぶ</v>
      </c>
      <c r="Z37" s="1" t="str">
        <f t="shared" si="6"/>
        <v/>
      </c>
      <c r="AA37" s="1" t="str">
        <f t="shared" si="6"/>
        <v>かお</v>
      </c>
      <c r="AB37" s="1" t="str">
        <f t="shared" si="6"/>
        <v/>
      </c>
      <c r="AC37" s="1" t="str">
        <f t="shared" si="6"/>
        <v/>
      </c>
      <c r="AD37" s="1" t="str">
        <f t="shared" si="6"/>
        <v/>
      </c>
      <c r="AE37" s="1" t="str">
        <f t="shared" ref="AE37:AO37" si="7">IF(F10="","",F10)</f>
        <v>無</v>
      </c>
      <c r="AF37" s="1" t="str">
        <f t="shared" si="7"/>
        <v>駄</v>
      </c>
      <c r="AG37" s="1" t="str">
        <f t="shared" si="7"/>
        <v>遣</v>
      </c>
      <c r="AH37" s="1" t="str">
        <f t="shared" si="7"/>
        <v>い</v>
      </c>
      <c r="AI37" s="1" t="str">
        <f t="shared" si="7"/>
        <v>に</v>
      </c>
      <c r="AJ37" s="1" t="str">
        <f t="shared" si="7"/>
        <v>渋</v>
      </c>
      <c r="AK37" s="1" t="str">
        <f t="shared" si="7"/>
        <v>い</v>
      </c>
      <c r="AL37" s="1" t="str">
        <f t="shared" si="7"/>
        <v>顔</v>
      </c>
      <c r="AM37" s="1" t="str">
        <f t="shared" si="7"/>
        <v>を</v>
      </c>
      <c r="AN37" s="1" t="str">
        <f t="shared" si="7"/>
        <v>す</v>
      </c>
      <c r="AO37" s="1" t="str">
        <f t="shared" si="7"/>
        <v>る</v>
      </c>
    </row>
    <row r="38" spans="17:41" x14ac:dyDescent="0.25">
      <c r="Q38" s="1">
        <f t="shared" ca="1" si="3"/>
        <v>0.84664469717204838</v>
      </c>
      <c r="R38" s="1">
        <f ca="1">IF(印刷シート!$ED$2="する",RANK(Q38,$Q$35:$Q$42,0),4)</f>
        <v>3</v>
      </c>
      <c r="S38" s="15" t="str">
        <f>E2</f>
        <v>癒</v>
      </c>
      <c r="T38" s="1" t="str">
        <f t="shared" ref="T38:AD38" si="8">IF(F13="","",F13)</f>
        <v>は</v>
      </c>
      <c r="U38" s="1" t="str">
        <f t="shared" si="8"/>
        <v>なら</v>
      </c>
      <c r="V38" s="1" t="str">
        <f t="shared" si="8"/>
        <v/>
      </c>
      <c r="W38" s="1" t="str">
        <f t="shared" si="8"/>
        <v/>
      </c>
      <c r="X38" s="1" t="str">
        <f t="shared" si="8"/>
        <v>きょう</v>
      </c>
      <c r="Y38" s="1" t="str">
        <f t="shared" si="8"/>
        <v>せい</v>
      </c>
      <c r="Z38" s="1" t="str">
        <f t="shared" si="8"/>
        <v/>
      </c>
      <c r="AA38" s="1" t="str">
        <f t="shared" si="8"/>
        <v/>
      </c>
      <c r="AB38" s="1" t="str">
        <f t="shared" si="8"/>
        <v/>
      </c>
      <c r="AC38" s="1" t="str">
        <f t="shared" si="8"/>
        <v/>
      </c>
      <c r="AD38" s="1" t="str">
        <f t="shared" si="8"/>
        <v/>
      </c>
      <c r="AE38" s="1" t="str">
        <f t="shared" ref="AE38:AO38" si="9">IF(F12="","",F12)</f>
        <v>歯</v>
      </c>
      <c r="AF38" s="1" t="str">
        <f t="shared" si="9"/>
        <v>並</v>
      </c>
      <c r="AG38" s="1" t="str">
        <f t="shared" si="9"/>
        <v>び</v>
      </c>
      <c r="AH38" s="1" t="str">
        <f t="shared" si="9"/>
        <v>を</v>
      </c>
      <c r="AI38" s="1" t="str">
        <f t="shared" si="9"/>
        <v>矯</v>
      </c>
      <c r="AJ38" s="1" t="str">
        <f t="shared" si="9"/>
        <v>正</v>
      </c>
      <c r="AK38" s="1" t="str">
        <f t="shared" si="9"/>
        <v>す</v>
      </c>
      <c r="AL38" s="1" t="str">
        <f t="shared" si="9"/>
        <v>る</v>
      </c>
      <c r="AM38" s="1" t="str">
        <f t="shared" si="9"/>
        <v/>
      </c>
      <c r="AN38" s="1" t="str">
        <f t="shared" si="9"/>
        <v/>
      </c>
      <c r="AO38" s="1" t="str">
        <f t="shared" si="9"/>
        <v/>
      </c>
    </row>
    <row r="39" spans="17:41" x14ac:dyDescent="0.25">
      <c r="Q39" s="1">
        <f t="shared" ca="1" si="3"/>
        <v>0.48542535978740375</v>
      </c>
      <c r="R39" s="1">
        <f ca="1">IF(印刷シート!$ED$2="する",RANK(Q39,$Q$35:$Q$42,0),5)</f>
        <v>5</v>
      </c>
      <c r="S39" s="15" t="str">
        <f>F2</f>
        <v>並</v>
      </c>
      <c r="T39" s="1" t="str">
        <f t="shared" ref="T39:AD39" si="10">IF(F15="","",F15)</f>
        <v>へい</v>
      </c>
      <c r="U39" s="1" t="str">
        <f t="shared" si="10"/>
        <v>れつ</v>
      </c>
      <c r="V39" s="1" t="str">
        <f t="shared" si="10"/>
        <v/>
      </c>
      <c r="W39" s="1" t="str">
        <f t="shared" si="10"/>
        <v/>
      </c>
      <c r="X39" s="1" t="str">
        <f t="shared" si="10"/>
        <v>う</v>
      </c>
      <c r="Y39" s="1" t="str">
        <f t="shared" si="10"/>
        <v/>
      </c>
      <c r="Z39" s="1" t="str">
        <f t="shared" si="10"/>
        <v/>
      </c>
      <c r="AA39" s="1" t="str">
        <f t="shared" si="10"/>
        <v/>
      </c>
      <c r="AB39" s="1" t="str">
        <f t="shared" si="10"/>
        <v/>
      </c>
      <c r="AC39" s="1" t="str">
        <f t="shared" si="10"/>
        <v>なえ</v>
      </c>
      <c r="AD39" s="1" t="str">
        <f t="shared" si="10"/>
        <v>ぎ</v>
      </c>
      <c r="AE39" s="1" t="str">
        <f t="shared" ref="AE39:AO39" si="11">IF(F14="","",F14)</f>
        <v>並</v>
      </c>
      <c r="AF39" s="1" t="str">
        <f t="shared" si="11"/>
        <v>列</v>
      </c>
      <c r="AG39" s="1" t="str">
        <f t="shared" si="11"/>
        <v>し</v>
      </c>
      <c r="AH39" s="1" t="str">
        <f t="shared" si="11"/>
        <v>て</v>
      </c>
      <c r="AI39" s="1" t="str">
        <f t="shared" si="11"/>
        <v>植</v>
      </c>
      <c r="AJ39" s="1" t="str">
        <f t="shared" si="11"/>
        <v>え</v>
      </c>
      <c r="AK39" s="1" t="str">
        <f t="shared" si="11"/>
        <v>ら</v>
      </c>
      <c r="AL39" s="1" t="str">
        <f t="shared" si="11"/>
        <v>れ</v>
      </c>
      <c r="AM39" s="1" t="str">
        <f t="shared" si="11"/>
        <v>た</v>
      </c>
      <c r="AN39" s="1" t="str">
        <f t="shared" si="11"/>
        <v>苗</v>
      </c>
      <c r="AO39" s="1" t="str">
        <f t="shared" si="11"/>
        <v>木</v>
      </c>
    </row>
    <row r="40" spans="17:41" x14ac:dyDescent="0.25">
      <c r="Q40" s="1">
        <f t="shared" ca="1" si="3"/>
        <v>0.23015764654646398</v>
      </c>
      <c r="R40" s="1">
        <f ca="1">IF(印刷シート!$ED$2="する",RANK(Q40,$Q$35:$Q$42,0),6)</f>
        <v>8</v>
      </c>
      <c r="S40" s="15" t="str">
        <f>G2</f>
        <v>頭</v>
      </c>
      <c r="T40" s="1" t="str">
        <f t="shared" ref="T40:AD40" si="12">IF(F17="","",F17)</f>
        <v/>
      </c>
      <c r="U40" s="1" t="str">
        <f t="shared" si="12"/>
        <v/>
      </c>
      <c r="V40" s="1" t="str">
        <f t="shared" si="12"/>
        <v/>
      </c>
      <c r="W40" s="1" t="str">
        <f t="shared" si="12"/>
        <v>こ</v>
      </c>
      <c r="X40" s="1" t="str">
        <f t="shared" si="12"/>
        <v>ぜに</v>
      </c>
      <c r="Y40" s="1" t="str">
        <f t="shared" si="12"/>
        <v/>
      </c>
      <c r="Z40" s="1" t="str">
        <f t="shared" si="12"/>
        <v>か</v>
      </c>
      <c r="AA40" s="1" t="str">
        <f t="shared" si="12"/>
        <v>し</v>
      </c>
      <c r="AB40" s="1" t="str">
        <f t="shared" si="12"/>
        <v/>
      </c>
      <c r="AC40" s="1" t="str">
        <f t="shared" si="12"/>
        <v>か</v>
      </c>
      <c r="AD40" s="1" t="str">
        <f t="shared" si="12"/>
        <v/>
      </c>
      <c r="AE40" s="1" t="str">
        <f t="shared" ref="AE40:AO40" si="13">IF(F16="","",F16)</f>
        <v>た</v>
      </c>
      <c r="AF40" s="1" t="str">
        <f t="shared" si="13"/>
        <v>め</v>
      </c>
      <c r="AG40" s="1" t="str">
        <f t="shared" si="13"/>
        <v>た</v>
      </c>
      <c r="AH40" s="1" t="str">
        <f t="shared" si="13"/>
        <v>小</v>
      </c>
      <c r="AI40" s="1" t="str">
        <f t="shared" si="13"/>
        <v>銭</v>
      </c>
      <c r="AJ40" s="1" t="str">
        <f t="shared" si="13"/>
        <v>で</v>
      </c>
      <c r="AK40" s="1" t="str">
        <f t="shared" si="13"/>
        <v>菓</v>
      </c>
      <c r="AL40" s="1" t="str">
        <f t="shared" si="13"/>
        <v>子</v>
      </c>
      <c r="AM40" s="1" t="str">
        <f t="shared" si="13"/>
        <v>を</v>
      </c>
      <c r="AN40" s="1" t="str">
        <f t="shared" si="13"/>
        <v>買</v>
      </c>
      <c r="AO40" s="1" t="str">
        <f t="shared" si="13"/>
        <v>う</v>
      </c>
    </row>
    <row r="41" spans="17:41" x14ac:dyDescent="0.25">
      <c r="Q41" s="1">
        <f t="shared" ca="1" si="3"/>
        <v>0.90989768653670666</v>
      </c>
      <c r="R41" s="1">
        <f ca="1">IF(印刷シート!$ED$2="する",RANK(Q41,$Q$35:$Q$42,0),7)</f>
        <v>2</v>
      </c>
      <c r="S41" s="15" t="str">
        <f>H2</f>
        <v>列</v>
      </c>
      <c r="T41" s="1" t="str">
        <f t="shared" ref="T41:AD41" si="14">IF(F19="","",F19)</f>
        <v/>
      </c>
      <c r="U41" s="1" t="str">
        <f t="shared" si="14"/>
        <v/>
      </c>
      <c r="V41" s="1" t="str">
        <f t="shared" si="14"/>
        <v/>
      </c>
      <c r="W41" s="1" t="str">
        <f t="shared" si="14"/>
        <v/>
      </c>
      <c r="X41" s="1" t="str">
        <f t="shared" si="14"/>
        <v>ちゅう</v>
      </c>
      <c r="Y41" s="1" t="str">
        <f t="shared" si="14"/>
        <v>さい</v>
      </c>
      <c r="Z41" s="1" t="str">
        <f t="shared" si="14"/>
        <v/>
      </c>
      <c r="AA41" s="1" t="str">
        <f t="shared" si="14"/>
        <v>はい</v>
      </c>
      <c r="AB41" s="1" t="str">
        <f t="shared" si="14"/>
        <v/>
      </c>
      <c r="AC41" s="1" t="str">
        <f t="shared" si="14"/>
        <v/>
      </c>
      <c r="AD41" s="1" t="str">
        <f t="shared" si="14"/>
        <v/>
      </c>
      <c r="AE41" s="1" t="str">
        <f t="shared" ref="AE41:AO41" si="15">IF(F18="","",F18)</f>
        <v>け</v>
      </c>
      <c r="AF41" s="1" t="str">
        <f t="shared" si="15"/>
        <v>ん</v>
      </c>
      <c r="AG41" s="1" t="str">
        <f t="shared" si="15"/>
        <v>か</v>
      </c>
      <c r="AH41" s="1" t="str">
        <f t="shared" si="15"/>
        <v>の</v>
      </c>
      <c r="AI41" s="1" t="str">
        <f t="shared" si="15"/>
        <v>仲</v>
      </c>
      <c r="AJ41" s="1" t="str">
        <f t="shared" si="15"/>
        <v>裁</v>
      </c>
      <c r="AK41" s="1" t="str">
        <f t="shared" si="15"/>
        <v>に</v>
      </c>
      <c r="AL41" s="1" t="str">
        <f t="shared" si="15"/>
        <v>入</v>
      </c>
      <c r="AM41" s="1" t="str">
        <f t="shared" si="15"/>
        <v>る</v>
      </c>
      <c r="AN41" s="1" t="str">
        <f t="shared" si="15"/>
        <v/>
      </c>
      <c r="AO41" s="1" t="str">
        <f t="shared" si="15"/>
        <v/>
      </c>
    </row>
    <row r="42" spans="17:41" x14ac:dyDescent="0.25">
      <c r="Q42" s="1">
        <f t="shared" ca="1" si="3"/>
        <v>0.5087819913281777</v>
      </c>
      <c r="R42" s="1">
        <f ca="1">IF(印刷シート!$ED$2="する",RANK(Q42,$Q$35:$Q$42,0),8)</f>
        <v>4</v>
      </c>
      <c r="S42" s="15" t="str">
        <f>I2</f>
        <v>仲</v>
      </c>
      <c r="T42" s="1" t="str">
        <f t="shared" ref="T42:AD42" si="16">IF(F21="","",F21)</f>
        <v>じゅう</v>
      </c>
      <c r="U42" s="1" t="str">
        <f t="shared" si="16"/>
        <v>たい</v>
      </c>
      <c r="V42" s="1" t="str">
        <f t="shared" si="16"/>
        <v/>
      </c>
      <c r="W42" s="1" t="str">
        <f t="shared" si="16"/>
        <v>ま</v>
      </c>
      <c r="X42" s="1" t="str">
        <f t="shared" si="16"/>
        <v/>
      </c>
      <c r="Y42" s="1" t="str">
        <f t="shared" si="16"/>
        <v>こ</v>
      </c>
      <c r="Z42" s="1" t="str">
        <f t="shared" si="16"/>
        <v/>
      </c>
      <c r="AA42" s="1" t="str">
        <f t="shared" si="16"/>
        <v/>
      </c>
      <c r="AB42" s="1" t="str">
        <f t="shared" si="16"/>
        <v/>
      </c>
      <c r="AC42" s="1" t="str">
        <f t="shared" si="16"/>
        <v/>
      </c>
      <c r="AD42" s="1" t="str">
        <f t="shared" si="16"/>
        <v/>
      </c>
      <c r="AE42" s="1" t="str">
        <f t="shared" ref="AE42:AO42" si="17">IF(F20="","",F20)</f>
        <v>渋</v>
      </c>
      <c r="AF42" s="1" t="str">
        <f t="shared" si="17"/>
        <v>滞</v>
      </c>
      <c r="AG42" s="1" t="str">
        <f t="shared" si="17"/>
        <v>に</v>
      </c>
      <c r="AH42" s="1" t="str">
        <f t="shared" si="17"/>
        <v>巻</v>
      </c>
      <c r="AI42" s="1" t="str">
        <f t="shared" si="17"/>
        <v>き</v>
      </c>
      <c r="AJ42" s="1" t="str">
        <f t="shared" si="17"/>
        <v>込</v>
      </c>
      <c r="AK42" s="1" t="str">
        <f t="shared" si="17"/>
        <v>ま</v>
      </c>
      <c r="AL42" s="1" t="str">
        <f t="shared" si="17"/>
        <v>れ</v>
      </c>
      <c r="AM42" s="1" t="str">
        <f t="shared" si="17"/>
        <v>る</v>
      </c>
      <c r="AN42" s="1" t="str">
        <f t="shared" si="17"/>
        <v/>
      </c>
      <c r="AO42" s="1" t="str">
        <f t="shared" si="17"/>
        <v/>
      </c>
    </row>
  </sheetData>
  <sheetProtection selectLockedCells="1"/>
  <mergeCells count="39">
    <mergeCell ref="A18:A19"/>
    <mergeCell ref="H2:H3"/>
    <mergeCell ref="E18:E19"/>
    <mergeCell ref="A12:A13"/>
    <mergeCell ref="E2:E3"/>
    <mergeCell ref="E12:E13"/>
    <mergeCell ref="B10:D11"/>
    <mergeCell ref="B12:D13"/>
    <mergeCell ref="A6:A7"/>
    <mergeCell ref="B2:B3"/>
    <mergeCell ref="E6:E7"/>
    <mergeCell ref="A8:A9"/>
    <mergeCell ref="C2:C3"/>
    <mergeCell ref="E8:E9"/>
    <mergeCell ref="A20:A21"/>
    <mergeCell ref="I2:I3"/>
    <mergeCell ref="E20:E21"/>
    <mergeCell ref="B18:D19"/>
    <mergeCell ref="B20:D21"/>
    <mergeCell ref="A14:A15"/>
    <mergeCell ref="F2:F3"/>
    <mergeCell ref="E14:E15"/>
    <mergeCell ref="A16:A17"/>
    <mergeCell ref="G2:G3"/>
    <mergeCell ref="E16:E17"/>
    <mergeCell ref="B14:D15"/>
    <mergeCell ref="B16:D17"/>
    <mergeCell ref="A10:A11"/>
    <mergeCell ref="D2:D3"/>
    <mergeCell ref="E10:E11"/>
    <mergeCell ref="O2:O3"/>
    <mergeCell ref="P2:P3"/>
    <mergeCell ref="B6:D7"/>
    <mergeCell ref="B8:D9"/>
    <mergeCell ref="L2:L3"/>
    <mergeCell ref="M2:M3"/>
    <mergeCell ref="N2:N3"/>
    <mergeCell ref="J2:J3"/>
    <mergeCell ref="K2:K3"/>
  </mergeCells>
  <phoneticPr fontId="1"/>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1"/>
  <sheetViews>
    <sheetView showGridLines="0" showRowColHeaders="0" workbookViewId="0">
      <selection activeCell="J2" sqref="J2"/>
    </sheetView>
  </sheetViews>
  <sheetFormatPr defaultRowHeight="12.75" x14ac:dyDescent="0.25"/>
  <cols>
    <col min="3" max="8" width="1.73046875" customWidth="1"/>
    <col min="13" max="76" width="4.59765625" customWidth="1"/>
  </cols>
  <sheetData>
    <row r="1" spans="1:8" ht="63" customHeight="1" x14ac:dyDescent="0.25">
      <c r="A1" t="s">
        <v>14</v>
      </c>
      <c r="B1" t="s">
        <v>15</v>
      </c>
      <c r="C1" s="112"/>
      <c r="D1" s="113"/>
      <c r="E1" s="113"/>
      <c r="F1" s="113"/>
      <c r="G1" s="113"/>
      <c r="H1" s="114"/>
    </row>
    <row r="2" spans="1:8" ht="63" customHeight="1" x14ac:dyDescent="0.25">
      <c r="A2" t="s">
        <v>16</v>
      </c>
      <c r="B2" t="s">
        <v>17</v>
      </c>
      <c r="C2" s="112"/>
      <c r="D2" s="113"/>
      <c r="E2" s="113"/>
      <c r="F2" s="113"/>
      <c r="G2" s="113"/>
      <c r="H2" s="114"/>
    </row>
    <row r="3" spans="1:8" ht="63" customHeight="1" x14ac:dyDescent="0.25">
      <c r="A3" t="s">
        <v>18</v>
      </c>
      <c r="B3" t="s">
        <v>19</v>
      </c>
      <c r="C3" s="112"/>
      <c r="D3" s="113"/>
      <c r="E3" s="113"/>
      <c r="F3" s="113"/>
      <c r="G3" s="113"/>
      <c r="H3" s="114"/>
    </row>
    <row r="4" spans="1:8" ht="63" customHeight="1" x14ac:dyDescent="0.25">
      <c r="A4" t="s">
        <v>20</v>
      </c>
      <c r="B4" t="s">
        <v>21</v>
      </c>
      <c r="C4" s="112"/>
      <c r="D4" s="113"/>
      <c r="E4" s="113"/>
      <c r="F4" s="113"/>
      <c r="G4" s="113"/>
      <c r="H4" s="114"/>
    </row>
    <row r="5" spans="1:8" ht="63" customHeight="1" x14ac:dyDescent="0.25">
      <c r="A5" t="s">
        <v>22</v>
      </c>
      <c r="B5" t="s">
        <v>23</v>
      </c>
      <c r="C5" s="112"/>
      <c r="D5" s="113"/>
      <c r="E5" s="113"/>
      <c r="F5" s="113"/>
      <c r="G5" s="113"/>
      <c r="H5" s="114"/>
    </row>
    <row r="6" spans="1:8" ht="63" customHeight="1" x14ac:dyDescent="0.25">
      <c r="A6" t="s">
        <v>24</v>
      </c>
      <c r="B6" t="s">
        <v>25</v>
      </c>
      <c r="C6" s="112"/>
      <c r="D6" s="113"/>
      <c r="E6" s="113"/>
      <c r="F6" s="113"/>
      <c r="G6" s="113"/>
      <c r="H6" s="114"/>
    </row>
    <row r="7" spans="1:8" ht="63" customHeight="1" x14ac:dyDescent="0.25">
      <c r="A7" t="s">
        <v>26</v>
      </c>
      <c r="B7" t="s">
        <v>27</v>
      </c>
      <c r="C7" s="112"/>
      <c r="D7" s="113"/>
      <c r="E7" s="113"/>
      <c r="F7" s="113"/>
      <c r="G7" s="113"/>
      <c r="H7" s="114"/>
    </row>
    <row r="8" spans="1:8" ht="63" customHeight="1" x14ac:dyDescent="0.25"/>
    <row r="9" spans="1:8" ht="63" customHeight="1" x14ac:dyDescent="0.25"/>
    <row r="10" spans="1:8" ht="63" customHeight="1" x14ac:dyDescent="0.25"/>
    <row r="11" spans="1:8" ht="29.25" customHeight="1" x14ac:dyDescent="0.25"/>
  </sheetData>
  <mergeCells count="7">
    <mergeCell ref="C1:H1"/>
    <mergeCell ref="C5:H5"/>
    <mergeCell ref="C6:H6"/>
    <mergeCell ref="C7:H7"/>
    <mergeCell ref="C2:H2"/>
    <mergeCell ref="C3:H3"/>
    <mergeCell ref="C4:H4"/>
  </mergeCells>
  <phoneticPr fontId="1"/>
  <pageMargins left="0.7" right="0.7" top="0.75" bottom="0.75" header="0.3" footer="0.3"/>
  <pageSetup paperSize="9" orientation="portrait"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11</vt:i4>
      </vt:variant>
    </vt:vector>
  </HeadingPairs>
  <TitlesOfParts>
    <vt:vector size="14" baseType="lpstr">
      <vt:lpstr>印刷シート</vt:lpstr>
      <vt:lpstr>問題文入力シート</vt:lpstr>
      <vt:lpstr>マスク</vt:lpstr>
      <vt:lpstr>big</vt:lpstr>
      <vt:lpstr>bigun</vt:lpstr>
      <vt:lpstr>full</vt:lpstr>
      <vt:lpstr>fullun</vt:lpstr>
      <vt:lpstr>list</vt:lpstr>
      <vt:lpstr>mask</vt:lpstr>
      <vt:lpstr>no</vt:lpstr>
      <vt:lpstr>印刷シート!Print_Area</vt:lpstr>
      <vt:lpstr>small</vt:lpstr>
      <vt:lpstr>smallun</vt:lpstr>
      <vt:lpstr>yomi</vt:lpstr>
    </vt:vector>
  </TitlesOfParts>
  <Manager/>
  <Company>MouseComputer PC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nakao</dc:creator>
  <cp:keywords/>
  <dc:description/>
  <cp:lastModifiedBy>家 中尾</cp:lastModifiedBy>
  <cp:revision/>
  <cp:lastPrinted>2025-05-31T23:38:38Z</cp:lastPrinted>
  <dcterms:created xsi:type="dcterms:W3CDTF">2011-08-04T02:55:31Z</dcterms:created>
  <dcterms:modified xsi:type="dcterms:W3CDTF">2025-05-31T23:38:47Z</dcterms:modified>
  <cp:category/>
  <cp:contentStatus/>
</cp:coreProperties>
</file>