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https://d.docs.live.net/a37cd1931057d558/HP/読み・書き教材倉庫/souko/05kanji/mitumurawork2024/2nd-grade/"/>
    </mc:Choice>
  </mc:AlternateContent>
  <xr:revisionPtr revIDLastSave="20" documentId="8_{07844375-E842-4699-BD6B-0B98F51A8BFC}" xr6:coauthVersionLast="47" xr6:coauthVersionMax="47" xr10:uidLastSave="{B72AD808-1EA1-4E33-A48C-AE05B0093D9B}"/>
  <workbookProtection workbookAlgorithmName="SHA-512" workbookHashValue="JSj23SnWA+uledUomtcZGJNtwOvF2AkvvCtw0TTQ4HbsZWFnrHXl6lBrOWzxqCgmN1/RlxyvTPMG2OMWX0SAbQ==" workbookSaltValue="nfC9+yzKmraJhRTwXPBdnA==" workbookSpinCount="100000" lockStructure="1"/>
  <bookViews>
    <workbookView xWindow="1950" yWindow="780" windowWidth="23670" windowHeight="14700" xr2:uid="{00000000-000D-0000-FFFF-FFFF00000000}"/>
  </bookViews>
  <sheets>
    <sheet name="印刷シート" sheetId="2" r:id="rId1"/>
    <sheet name="問題文入力シート" sheetId="15" r:id="rId2"/>
    <sheet name="マスク" sheetId="13" state="hidden" r:id="rId3"/>
  </sheets>
  <definedNames>
    <definedName name="big">マスク!$C$2:$H$2</definedName>
    <definedName name="bigun">マスク!$C$6:$H$6</definedName>
    <definedName name="full">マスク!$C$1:$H$1</definedName>
    <definedName name="fullun">マスク!$C$5:$H$5</definedName>
    <definedName name="list">問題文入力シート!$AA$30:$AX$37</definedName>
    <definedName name="mask">マスク!$A$1:$B$7</definedName>
    <definedName name="mondai_1">INDIRECT(印刷シート!$AU$1)</definedName>
    <definedName name="no">マスク!$C$4:$H$4</definedName>
    <definedName name="_xlnm.Print_Area" localSheetId="0">印刷シート!$A$6:$BK$93</definedName>
    <definedName name="small">マスク!$C$3:$H$3</definedName>
    <definedName name="smallun">マスク!$C$7:$H$7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2" i="15" l="1"/>
  <c r="J2" i="15"/>
  <c r="I2" i="15"/>
  <c r="H2" i="15"/>
  <c r="G2" i="15"/>
  <c r="F2" i="15"/>
  <c r="E2" i="15"/>
  <c r="D2" i="15"/>
  <c r="AU1" i="2"/>
  <c r="A86" i="2" l="1"/>
  <c r="A78" i="2"/>
  <c r="A70" i="2"/>
  <c r="A62" i="2"/>
  <c r="A54" i="2"/>
  <c r="A46" i="2"/>
  <c r="A38" i="2"/>
  <c r="A30" i="2"/>
  <c r="A22" i="2"/>
  <c r="A14" i="2"/>
  <c r="A6" i="2"/>
  <c r="AM37" i="15" l="1"/>
  <c r="AL37" i="15"/>
  <c r="AK37" i="15"/>
  <c r="AJ37" i="15"/>
  <c r="AI37" i="15"/>
  <c r="AH37" i="15"/>
  <c r="AG37" i="15"/>
  <c r="AF37" i="15"/>
  <c r="AE37" i="15"/>
  <c r="AD37" i="15"/>
  <c r="AC37" i="15"/>
  <c r="AB37" i="15"/>
  <c r="Z37" i="15"/>
  <c r="AM36" i="15"/>
  <c r="AL36" i="15"/>
  <c r="AK36" i="15"/>
  <c r="AJ36" i="15"/>
  <c r="AI36" i="15"/>
  <c r="AH36" i="15"/>
  <c r="AG36" i="15"/>
  <c r="AF36" i="15"/>
  <c r="AE36" i="15"/>
  <c r="AD36" i="15"/>
  <c r="AC36" i="15"/>
  <c r="AB36" i="15"/>
  <c r="Z36" i="15"/>
  <c r="AM35" i="15"/>
  <c r="AL35" i="15"/>
  <c r="AK35" i="15"/>
  <c r="AJ35" i="15"/>
  <c r="AI35" i="15"/>
  <c r="AH35" i="15"/>
  <c r="AG35" i="15"/>
  <c r="AF35" i="15"/>
  <c r="AE35" i="15"/>
  <c r="AD35" i="15"/>
  <c r="AC35" i="15"/>
  <c r="AB35" i="15"/>
  <c r="Z35" i="15"/>
  <c r="AM34" i="15"/>
  <c r="AL34" i="15"/>
  <c r="AK34" i="15"/>
  <c r="AJ34" i="15"/>
  <c r="AI34" i="15"/>
  <c r="AH34" i="15"/>
  <c r="AG34" i="15"/>
  <c r="AF34" i="15"/>
  <c r="AE34" i="15"/>
  <c r="AD34" i="15"/>
  <c r="AC34" i="15"/>
  <c r="AB34" i="15"/>
  <c r="Z34" i="15"/>
  <c r="AM33" i="15"/>
  <c r="AL33" i="15"/>
  <c r="AK33" i="15"/>
  <c r="AJ33" i="15"/>
  <c r="AI33" i="15"/>
  <c r="AH33" i="15"/>
  <c r="AG33" i="15"/>
  <c r="AF33" i="15"/>
  <c r="AE33" i="15"/>
  <c r="AD33" i="15"/>
  <c r="AC33" i="15"/>
  <c r="AB33" i="15"/>
  <c r="Z33" i="15"/>
  <c r="AM32" i="15"/>
  <c r="AL32" i="15"/>
  <c r="AK32" i="15"/>
  <c r="AJ32" i="15"/>
  <c r="AI32" i="15"/>
  <c r="AH32" i="15"/>
  <c r="AG32" i="15"/>
  <c r="AF32" i="15"/>
  <c r="AE32" i="15"/>
  <c r="AD32" i="15"/>
  <c r="AC32" i="15"/>
  <c r="AB32" i="15"/>
  <c r="Z32" i="15"/>
  <c r="AM31" i="15"/>
  <c r="AL31" i="15"/>
  <c r="AK31" i="15"/>
  <c r="AJ31" i="15"/>
  <c r="AI31" i="15"/>
  <c r="AH31" i="15"/>
  <c r="AG31" i="15"/>
  <c r="AF31" i="15"/>
  <c r="AE31" i="15"/>
  <c r="AD31" i="15"/>
  <c r="AC31" i="15"/>
  <c r="AB31" i="15"/>
  <c r="Z31" i="15"/>
  <c r="AM30" i="15"/>
  <c r="AL30" i="15"/>
  <c r="AK30" i="15"/>
  <c r="AJ30" i="15"/>
  <c r="AI30" i="15"/>
  <c r="AH30" i="15"/>
  <c r="AG30" i="15"/>
  <c r="AF30" i="15"/>
  <c r="AE30" i="15"/>
  <c r="AD30" i="15"/>
  <c r="AC30" i="15"/>
  <c r="AB30" i="15"/>
  <c r="Z30" i="15"/>
  <c r="N18" i="15"/>
  <c r="AX37" i="15" s="1"/>
  <c r="M18" i="15"/>
  <c r="AW37" i="15" s="1"/>
  <c r="L18" i="15"/>
  <c r="AV37" i="15" s="1"/>
  <c r="K18" i="15"/>
  <c r="AU37" i="15" s="1"/>
  <c r="J18" i="15"/>
  <c r="AT37" i="15" s="1"/>
  <c r="I18" i="15"/>
  <c r="AS37" i="15" s="1"/>
  <c r="H18" i="15"/>
  <c r="AR37" i="15" s="1"/>
  <c r="G18" i="15"/>
  <c r="AQ37" i="15" s="1"/>
  <c r="F18" i="15"/>
  <c r="AP37" i="15" s="1"/>
  <c r="E18" i="15"/>
  <c r="AO37" i="15" s="1"/>
  <c r="D18" i="15"/>
  <c r="AN37" i="15" s="1"/>
  <c r="C18" i="15"/>
  <c r="N16" i="15"/>
  <c r="AX36" i="15" s="1"/>
  <c r="M16" i="15"/>
  <c r="AW36" i="15" s="1"/>
  <c r="L16" i="15"/>
  <c r="AV36" i="15" s="1"/>
  <c r="K16" i="15"/>
  <c r="AU36" i="15" s="1"/>
  <c r="J16" i="15"/>
  <c r="AT36" i="15" s="1"/>
  <c r="I16" i="15"/>
  <c r="AS36" i="15" s="1"/>
  <c r="H16" i="15"/>
  <c r="AR36" i="15" s="1"/>
  <c r="G16" i="15"/>
  <c r="AQ36" i="15" s="1"/>
  <c r="F16" i="15"/>
  <c r="AP36" i="15" s="1"/>
  <c r="E16" i="15"/>
  <c r="AO36" i="15" s="1"/>
  <c r="D16" i="15"/>
  <c r="AN36" i="15" s="1"/>
  <c r="C16" i="15"/>
  <c r="N14" i="15"/>
  <c r="AX35" i="15" s="1"/>
  <c r="M14" i="15"/>
  <c r="AW35" i="15" s="1"/>
  <c r="L14" i="15"/>
  <c r="AV35" i="15" s="1"/>
  <c r="K14" i="15"/>
  <c r="AU35" i="15" s="1"/>
  <c r="J14" i="15"/>
  <c r="AT35" i="15" s="1"/>
  <c r="I14" i="15"/>
  <c r="AS35" i="15" s="1"/>
  <c r="H14" i="15"/>
  <c r="AR35" i="15" s="1"/>
  <c r="G14" i="15"/>
  <c r="AQ35" i="15" s="1"/>
  <c r="F14" i="15"/>
  <c r="AP35" i="15" s="1"/>
  <c r="E14" i="15"/>
  <c r="AO35" i="15" s="1"/>
  <c r="D14" i="15"/>
  <c r="AN35" i="15" s="1"/>
  <c r="C14" i="15"/>
  <c r="N12" i="15"/>
  <c r="AX34" i="15" s="1"/>
  <c r="M12" i="15"/>
  <c r="AW34" i="15" s="1"/>
  <c r="L12" i="15"/>
  <c r="AV34" i="15" s="1"/>
  <c r="K12" i="15"/>
  <c r="AU34" i="15" s="1"/>
  <c r="J12" i="15"/>
  <c r="AT34" i="15" s="1"/>
  <c r="I12" i="15"/>
  <c r="AS34" i="15" s="1"/>
  <c r="H12" i="15"/>
  <c r="AR34" i="15" s="1"/>
  <c r="G12" i="15"/>
  <c r="AQ34" i="15" s="1"/>
  <c r="F12" i="15"/>
  <c r="AP34" i="15" s="1"/>
  <c r="E12" i="15"/>
  <c r="AO34" i="15" s="1"/>
  <c r="D12" i="15"/>
  <c r="AN34" i="15" s="1"/>
  <c r="C12" i="15"/>
  <c r="N10" i="15"/>
  <c r="AX33" i="15" s="1"/>
  <c r="M10" i="15"/>
  <c r="AW33" i="15" s="1"/>
  <c r="L10" i="15"/>
  <c r="AV33" i="15" s="1"/>
  <c r="K10" i="15"/>
  <c r="AU33" i="15" s="1"/>
  <c r="J10" i="15"/>
  <c r="AT33" i="15" s="1"/>
  <c r="I10" i="15"/>
  <c r="AS33" i="15" s="1"/>
  <c r="H10" i="15"/>
  <c r="AR33" i="15" s="1"/>
  <c r="G10" i="15"/>
  <c r="AQ33" i="15" s="1"/>
  <c r="F10" i="15"/>
  <c r="AP33" i="15" s="1"/>
  <c r="E10" i="15"/>
  <c r="AO33" i="15" s="1"/>
  <c r="D10" i="15"/>
  <c r="AN33" i="15" s="1"/>
  <c r="C10" i="15"/>
  <c r="N8" i="15"/>
  <c r="AX32" i="15" s="1"/>
  <c r="M8" i="15"/>
  <c r="AW32" i="15" s="1"/>
  <c r="L8" i="15"/>
  <c r="AV32" i="15" s="1"/>
  <c r="K8" i="15"/>
  <c r="AU32" i="15" s="1"/>
  <c r="J8" i="15"/>
  <c r="AT32" i="15" s="1"/>
  <c r="I8" i="15"/>
  <c r="AS32" i="15" s="1"/>
  <c r="H8" i="15"/>
  <c r="AR32" i="15" s="1"/>
  <c r="G8" i="15"/>
  <c r="AQ32" i="15" s="1"/>
  <c r="F8" i="15"/>
  <c r="AP32" i="15" s="1"/>
  <c r="E8" i="15"/>
  <c r="AO32" i="15" s="1"/>
  <c r="D8" i="15"/>
  <c r="AN32" i="15" s="1"/>
  <c r="C8" i="15"/>
  <c r="N6" i="15"/>
  <c r="AX31" i="15" s="1"/>
  <c r="M6" i="15"/>
  <c r="AW31" i="15" s="1"/>
  <c r="L6" i="15"/>
  <c r="AV31" i="15" s="1"/>
  <c r="K6" i="15"/>
  <c r="AU31" i="15" s="1"/>
  <c r="J6" i="15"/>
  <c r="AT31" i="15" s="1"/>
  <c r="I6" i="15"/>
  <c r="AS31" i="15" s="1"/>
  <c r="H6" i="15"/>
  <c r="AR31" i="15" s="1"/>
  <c r="G6" i="15"/>
  <c r="AQ31" i="15" s="1"/>
  <c r="F6" i="15"/>
  <c r="AP31" i="15" s="1"/>
  <c r="E6" i="15"/>
  <c r="AO31" i="15" s="1"/>
  <c r="D6" i="15"/>
  <c r="AN31" i="15" s="1"/>
  <c r="C6" i="15"/>
  <c r="N4" i="15"/>
  <c r="AX30" i="15" s="1"/>
  <c r="M4" i="15"/>
  <c r="AW30" i="15" s="1"/>
  <c r="L4" i="15"/>
  <c r="AV30" i="15" s="1"/>
  <c r="K4" i="15"/>
  <c r="AU30" i="15" s="1"/>
  <c r="J4" i="15"/>
  <c r="AT30" i="15" s="1"/>
  <c r="I4" i="15"/>
  <c r="AS30" i="15" s="1"/>
  <c r="H4" i="15"/>
  <c r="AR30" i="15" s="1"/>
  <c r="G4" i="15"/>
  <c r="AQ30" i="15" s="1"/>
  <c r="F4" i="15"/>
  <c r="AP30" i="15" s="1"/>
  <c r="E4" i="15"/>
  <c r="AO30" i="15" s="1"/>
  <c r="D4" i="15"/>
  <c r="AN30" i="15" s="1"/>
  <c r="C4" i="15"/>
  <c r="AA30" i="15" l="1"/>
  <c r="AA35" i="15"/>
  <c r="AA32" i="15"/>
  <c r="AA34" i="15"/>
  <c r="AA36" i="15"/>
  <c r="AA33" i="15"/>
  <c r="AA37" i="15"/>
  <c r="AA31" i="15"/>
  <c r="AZ22" i="2" l="1"/>
  <c r="BD38" i="2"/>
  <c r="BD70" i="2"/>
  <c r="BD78" i="2"/>
  <c r="BD62" i="2"/>
  <c r="AZ46" i="2"/>
  <c r="AZ78" i="2"/>
  <c r="BD46" i="2"/>
  <c r="AZ54" i="2"/>
  <c r="AZ86" i="2"/>
  <c r="AZ38" i="2"/>
  <c r="AZ70" i="2"/>
  <c r="BD54" i="2"/>
  <c r="BD86" i="2"/>
  <c r="AZ62" i="2"/>
  <c r="AZ14" i="2"/>
  <c r="AZ30" i="2"/>
  <c r="C14" i="2"/>
  <c r="AW30" i="2"/>
  <c r="J6" i="2"/>
  <c r="AW22" i="2"/>
  <c r="AZ6" i="2"/>
  <c r="AW38" i="2"/>
  <c r="AS38" i="2"/>
  <c r="AS70" i="2"/>
  <c r="AW46" i="2"/>
  <c r="AS78" i="2"/>
  <c r="G46" i="2"/>
  <c r="AW54" i="2"/>
  <c r="AS46" i="2"/>
  <c r="AW86" i="2"/>
  <c r="AE86" i="2"/>
  <c r="AE14" i="2"/>
  <c r="AS62" i="2"/>
  <c r="AS22" i="2"/>
  <c r="AP70" i="2"/>
  <c r="X86" i="2"/>
  <c r="AW78" i="2"/>
  <c r="AW6" i="2"/>
  <c r="AW62" i="2"/>
  <c r="AS30" i="2"/>
  <c r="AS54" i="2"/>
  <c r="AP30" i="2"/>
  <c r="AB54" i="2"/>
  <c r="AI78" i="2"/>
  <c r="AW70" i="2"/>
  <c r="AS6" i="2"/>
  <c r="AS14" i="2"/>
  <c r="AS86" i="2"/>
  <c r="AL22" i="2"/>
  <c r="Q14" i="2"/>
  <c r="AW14" i="2"/>
  <c r="AL54" i="2"/>
  <c r="BD22" i="2"/>
  <c r="BD14" i="2"/>
  <c r="AL6" i="2"/>
  <c r="AL14" i="2"/>
  <c r="AL86" i="2"/>
  <c r="AB62" i="2"/>
  <c r="U46" i="2"/>
  <c r="U86" i="2"/>
  <c r="N86" i="2"/>
  <c r="Q78" i="2"/>
  <c r="N78" i="2"/>
  <c r="AL38" i="2"/>
  <c r="AL46" i="2"/>
  <c r="AP22" i="2"/>
  <c r="AE38" i="2"/>
  <c r="X70" i="2"/>
  <c r="Q30" i="2"/>
  <c r="N54" i="2"/>
  <c r="AL78" i="2"/>
  <c r="AP54" i="2"/>
  <c r="AE46" i="2"/>
  <c r="AB38" i="2"/>
  <c r="U30" i="2"/>
  <c r="N62" i="2"/>
  <c r="G86" i="2"/>
  <c r="AP62" i="2"/>
  <c r="AP14" i="2"/>
  <c r="AP86" i="2"/>
  <c r="AE62" i="2"/>
  <c r="X14" i="2"/>
  <c r="Q38" i="2"/>
  <c r="N6" i="2"/>
  <c r="G62" i="2"/>
  <c r="AL70" i="2"/>
  <c r="BD6" i="2"/>
  <c r="AP6" i="2"/>
  <c r="AP46" i="2"/>
  <c r="AL30" i="2"/>
  <c r="AI38" i="2"/>
  <c r="AB78" i="2"/>
  <c r="U38" i="2"/>
  <c r="J38" i="2"/>
  <c r="C6" i="2"/>
  <c r="BD30" i="2"/>
  <c r="AP38" i="2"/>
  <c r="AP78" i="2"/>
  <c r="AL62" i="2"/>
  <c r="AE78" i="2"/>
  <c r="X22" i="2"/>
  <c r="U22" i="2"/>
  <c r="J46" i="2"/>
  <c r="G70" i="2"/>
  <c r="AE6" i="2"/>
  <c r="AI6" i="2"/>
  <c r="AE54" i="2"/>
  <c r="AB6" i="2"/>
  <c r="X46" i="2"/>
  <c r="Q54" i="2"/>
  <c r="Q70" i="2"/>
  <c r="N22" i="2"/>
  <c r="N70" i="2"/>
  <c r="N46" i="2"/>
  <c r="G22" i="2"/>
  <c r="G54" i="2"/>
  <c r="G14" i="2"/>
  <c r="AE70" i="2"/>
  <c r="AI70" i="2"/>
  <c r="X62" i="2"/>
  <c r="AB70" i="2"/>
  <c r="X54" i="2"/>
  <c r="U54" i="2"/>
  <c r="U6" i="2"/>
  <c r="Q46" i="2"/>
  <c r="N30" i="2"/>
  <c r="J14" i="2"/>
  <c r="J22" i="2"/>
  <c r="C30" i="2"/>
  <c r="C38" i="2"/>
  <c r="G78" i="2"/>
  <c r="C62" i="2"/>
  <c r="C70" i="2"/>
  <c r="C22" i="2"/>
  <c r="AI22" i="2"/>
  <c r="AI54" i="2"/>
  <c r="AI14" i="2"/>
  <c r="X6" i="2"/>
  <c r="AB14" i="2"/>
  <c r="X78" i="2"/>
  <c r="Q62" i="2"/>
  <c r="U70" i="2"/>
  <c r="U78" i="2"/>
  <c r="J54" i="2"/>
  <c r="J78" i="2"/>
  <c r="J30" i="2"/>
  <c r="G6" i="2"/>
  <c r="C54" i="2"/>
  <c r="AI86" i="2"/>
  <c r="AE30" i="2"/>
  <c r="AI46" i="2"/>
  <c r="X38" i="2"/>
  <c r="AB46" i="2"/>
  <c r="AB22" i="2"/>
  <c r="U14" i="2"/>
  <c r="Q86" i="2"/>
  <c r="J70" i="2"/>
  <c r="J86" i="2"/>
  <c r="J62" i="2"/>
  <c r="G30" i="2"/>
  <c r="G38" i="2"/>
  <c r="C86" i="2"/>
  <c r="AI62" i="2"/>
  <c r="AI30" i="2"/>
  <c r="AE22" i="2"/>
  <c r="AB30" i="2"/>
  <c r="X30" i="2"/>
  <c r="AB86" i="2"/>
  <c r="U62" i="2"/>
  <c r="Q6" i="2"/>
  <c r="Q22" i="2"/>
  <c r="N38" i="2"/>
  <c r="N14" i="2"/>
  <c r="C46" i="2"/>
  <c r="C78" i="2"/>
</calcChain>
</file>

<file path=xl/sharedStrings.xml><?xml version="1.0" encoding="utf-8"?>
<sst xmlns="http://schemas.openxmlformats.org/spreadsheetml/2006/main" count="90" uniqueCount="87">
  <si>
    <t>漢字</t>
    <rPh sb="0" eb="2">
      <t>カンジ</t>
    </rPh>
    <phoneticPr fontId="1"/>
  </si>
  <si>
    <t>文字色</t>
    <rPh sb="0" eb="3">
      <t>モジイロ</t>
    </rPh>
    <phoneticPr fontId="1"/>
  </si>
  <si>
    <t>入れない</t>
  </si>
  <si>
    <t>入れる</t>
  </si>
  <si>
    <t>かんじを　いれよう</t>
    <phoneticPr fontId="1"/>
  </si>
  <si>
    <t>なまえ</t>
    <phoneticPr fontId="1"/>
  </si>
  <si>
    <t>問題文</t>
    <rPh sb="0" eb="3">
      <t>モンダイブン</t>
    </rPh>
    <phoneticPr fontId="1"/>
  </si>
  <si>
    <t>する</t>
  </si>
  <si>
    <t>並び替え</t>
    <rPh sb="0" eb="1">
      <t>ナラ</t>
    </rPh>
    <rPh sb="2" eb="3">
      <t>カ</t>
    </rPh>
    <phoneticPr fontId="1"/>
  </si>
  <si>
    <t>ふりがな</t>
    <phoneticPr fontId="1"/>
  </si>
  <si>
    <t>マスクサイズ</t>
    <phoneticPr fontId="1"/>
  </si>
  <si>
    <t>出題漢字11文字まで</t>
    <rPh sb="0" eb="2">
      <t>シュツダイ</t>
    </rPh>
    <rPh sb="2" eb="4">
      <t>カンジ</t>
    </rPh>
    <rPh sb="6" eb="8">
      <t>モジ</t>
    </rPh>
    <phoneticPr fontId="1"/>
  </si>
  <si>
    <t>"=OR(AZ6=$A$6,AZ6=$A$14,AZ6=$A$22,AZ6=$A$30,AZ6=$A$38,AZ6=$A$46,AZ6=$A$54,AZ6=$A$62,AZ6=$A$70,AZ6=$A$78,AZ6=$A$86)"</t>
    <phoneticPr fontId="1"/>
  </si>
  <si>
    <t>"=and(AZ6&lt;&gt;$A$6,AZ6&lt;&gt;$A$14,AZ6&lt;&gt;$A$22,AZ6&lt;&gt;$A$30,AZ6&lt;&gt;$A$38,AZ6&lt;&gt;$A$46,AZ6&lt;&gt;$A$54,AZ6&lt;&gt;$A$62,AZ6&lt;&gt;$A$70,AZ6&lt;&gt;$A$78,AZ6&lt;&gt;$A$86)"</t>
    <phoneticPr fontId="1"/>
  </si>
  <si>
    <t>"=and(az14&lt;&gt;$A$6,az14&lt;&gt;$A$14,az14&lt;&gt;$A$22,az14&lt;&gt;$A$30,az14&lt;&gt;$A$38,az14&lt;&gt;$A$46,az14&lt;&gt;$A$54,az14&lt;&gt;$A$62,az14&lt;&gt;$A$70,az14&lt;&gt;$A$78,az14&lt;&gt;$A$86)"</t>
    <phoneticPr fontId="1"/>
  </si>
  <si>
    <t>"=and(AZ6&lt;&gt;$A$6,AZ6&lt;&gt;$A$14,AZ6&lt;&gt;$A$22,AZ6&lt;&gt;$A$30,AZ6&lt;&gt;$A$38,AZ6&lt;&gt;$A$46,AZ6&lt;&gt;$A$54,AZ6&lt;&gt;$A$62,AZ6&lt;&gt;$A$70,AZ6&lt;&gt;$A$78,AZ6&lt;&gt;$A$86,az14&lt;&gt;$A$6,az14&lt;&gt;$A$14,az14&lt;&gt;$A$22,az14&lt;&gt;$A$30,az14&lt;&gt;$A$38,az14&lt;&gt;$A$46,az14&lt;&gt;$A$54,az14&lt;&gt;$A$62,az14&lt;&gt;$A$70,az14&lt;&gt;$A$78,az14&lt;&gt;$A$86)"</t>
    <phoneticPr fontId="1"/>
  </si>
  <si>
    <t>"=and(az14&lt;&gt;$A$6,az14&lt;&gt;$A$14,az14&lt;&gt;$A$22,az14&lt;&gt;$A$30,az14&lt;&gt;$A$38,az14&lt;&gt;$A$46,az14&lt;&gt;$A$54,az14&lt;&gt;$A$62,az14&lt;&gt;$A$70,az14&lt;&gt;$A$78,az14&lt;&gt;$A$86,az22&lt;&gt;$A$6,az22&lt;&gt;$A$14,az22&lt;&gt;$A$22,az22&lt;&gt;$A$30,az22&lt;&gt;$A$38,az22&lt;&gt;$A$46,az22&lt;&gt;$A$54,az22&lt;&gt;$A$62,az22&lt;&gt;$A$70,az22&lt;&gt;$A$78,az22&lt;&gt;$A$86)"</t>
    <phoneticPr fontId="1"/>
  </si>
  <si>
    <t>"=OR(AZ14=$A$6,AZ14=$A$14,AZ14=$A$22,AZ14=$A$30,AZ14=$A$38,AZ14=$A$46,AZ14=$A$54,AZ14=$A$62,AZ14=$A$70,AZ14=$A$78,AZ14=$A$86)"</t>
    <phoneticPr fontId="1"/>
  </si>
  <si>
    <t>AZ14</t>
    <phoneticPr fontId="1"/>
  </si>
  <si>
    <t>"=and($AJ$2="黒文字",az14&lt;&gt;$A$6,az14&lt;&gt;$A$14,az14&lt;&gt;$A$22,az14&lt;&gt;$A$30,az14&lt;&gt;$A$38,az14&lt;&gt;$A$46,az14&lt;&gt;$A$54,az14&lt;&gt;$A$62,az14&lt;&gt;$A$70,az14&lt;&gt;$A$78,az14&lt;&gt;$A$86)"</t>
    <rPh sb="13" eb="14">
      <t>クロ</t>
    </rPh>
    <rPh sb="14" eb="16">
      <t>モジ</t>
    </rPh>
    <phoneticPr fontId="1"/>
  </si>
  <si>
    <t>"=and($AJ$2="なぞり文字",az14&lt;&gt;$A$6,az14&lt;&gt;$A$14,az14&lt;&gt;$A$22,az14&lt;&gt;$A$30,az14&lt;&gt;$A$38,az14&lt;&gt;$A$46,az14&lt;&gt;$A$54,az14&lt;&gt;$A$62,az14&lt;&gt;$A$70,az14&lt;&gt;$A$78,az14&lt;&gt;$A$86)"</t>
    <rPh sb="16" eb="18">
      <t>モジ</t>
    </rPh>
    <phoneticPr fontId="1"/>
  </si>
  <si>
    <t>"=OR(az14=$A$6,az14=$A$14,az14=$A$22,az14=$A$30,az14=$A$38,az14=$A$46,az14=$A$54,az14=$A$62,az14=$A$70,az14=$A$78,az14=$A$86)"</t>
    <phoneticPr fontId="1"/>
  </si>
  <si>
    <t>"=and(AZ6&lt;&gt;$A$6,AZ6&lt;&gt;$A$14,AZ6&lt;&gt;$A$22,AZ6&lt;&gt;$A$30,AZ6&lt;&gt;$A$38,AZ6&lt;&gt;$A$46,AZ6&lt;&gt;$A$54,AZ6&lt;&gt;$A$62,AZ6&lt;&gt;$A$70,AZ6&lt;&gt;$A$78,AZ6&lt;&gt;$A$86,az14&lt;&gt;$A$6,az14&lt;&gt;$A$14,az14&lt;&gt;$A$22,az14&lt;&gt;$A$30,az14&lt;&gt;$A$38,az14&lt;&gt;$A$46,az14&lt;&gt;$A$54,az14&lt;&gt;$A$62,az14&lt;&gt;$A$70,az14&lt;&gt;$A$78,az14&lt;&gt;$A$86)"</t>
    <phoneticPr fontId="1"/>
  </si>
  <si>
    <t>"=and(az14&lt;&gt;$A$6,az14&lt;&gt;$A$14,az14&lt;&gt;$A$22,az14&lt;&gt;$A$30,az14&lt;&gt;$A$38,az14&lt;&gt;$A$46,az14&lt;&gt;$A$54,az14&lt;&gt;$A$62,az14&lt;&gt;$A$70,az14&lt;&gt;$A$78,az14&lt;&gt;$A$86,az22&lt;&gt;$A$6,az22&lt;&gt;$A$14,az22&lt;&gt;$A$22,az22&lt;&gt;$A$30,az22&lt;&gt;$A$38,az22&lt;&gt;$A$46,az22&lt;&gt;$A$54,az22&lt;&gt;$A$62,az22&lt;&gt;$A$70,az22&lt;&gt;$A$78,az22&lt;&gt;$A$86)"</t>
    <phoneticPr fontId="1"/>
  </si>
  <si>
    <t>全部</t>
    <rPh sb="0" eb="2">
      <t>ゼンブ</t>
    </rPh>
    <phoneticPr fontId="1"/>
  </si>
  <si>
    <t>full</t>
    <phoneticPr fontId="1"/>
  </si>
  <si>
    <t>大〇</t>
    <rPh sb="0" eb="1">
      <t>ダイ</t>
    </rPh>
    <phoneticPr fontId="1"/>
  </si>
  <si>
    <t>big</t>
    <phoneticPr fontId="1"/>
  </si>
  <si>
    <t>小〇</t>
    <rPh sb="0" eb="1">
      <t>ショウ</t>
    </rPh>
    <phoneticPr fontId="1"/>
  </si>
  <si>
    <t>small</t>
    <phoneticPr fontId="1"/>
  </si>
  <si>
    <t>なし</t>
    <phoneticPr fontId="1"/>
  </si>
  <si>
    <t>no</t>
    <phoneticPr fontId="1"/>
  </si>
  <si>
    <t>特大うんち</t>
    <rPh sb="0" eb="2">
      <t>トクダイ</t>
    </rPh>
    <phoneticPr fontId="1"/>
  </si>
  <si>
    <t>大うんち</t>
    <rPh sb="0" eb="1">
      <t>ダイ</t>
    </rPh>
    <phoneticPr fontId="1"/>
  </si>
  <si>
    <t>小うんち</t>
    <rPh sb="0" eb="1">
      <t>ショウ</t>
    </rPh>
    <phoneticPr fontId="1"/>
  </si>
  <si>
    <t>smallun</t>
    <phoneticPr fontId="1"/>
  </si>
  <si>
    <t>fullun</t>
    <phoneticPr fontId="1"/>
  </si>
  <si>
    <t>bigun</t>
    <phoneticPr fontId="1"/>
  </si>
  <si>
    <t>なぞり文字</t>
  </si>
  <si>
    <t>なし</t>
  </si>
  <si>
    <t>交</t>
    <rPh sb="0" eb="1">
      <t>コウ</t>
    </rPh>
    <phoneticPr fontId="13"/>
  </si>
  <si>
    <t>明</t>
    <rPh sb="0" eb="1">
      <t>アカ</t>
    </rPh>
    <phoneticPr fontId="13"/>
  </si>
  <si>
    <t>星</t>
    <rPh sb="0" eb="1">
      <t>ホシ</t>
    </rPh>
    <phoneticPr fontId="13"/>
  </si>
  <si>
    <t>東</t>
    <rPh sb="0" eb="1">
      <t>ヒガシ</t>
    </rPh>
    <phoneticPr fontId="13"/>
  </si>
  <si>
    <t>京</t>
    <rPh sb="0" eb="1">
      <t>キョウ</t>
    </rPh>
    <phoneticPr fontId="13"/>
  </si>
  <si>
    <t>古</t>
    <rPh sb="0" eb="1">
      <t>フル</t>
    </rPh>
    <phoneticPr fontId="13"/>
  </si>
  <si>
    <t>寺</t>
    <rPh sb="0" eb="1">
      <t>テラ</t>
    </rPh>
    <phoneticPr fontId="13"/>
  </si>
  <si>
    <t>西</t>
    <rPh sb="0" eb="1">
      <t>ニシ</t>
    </rPh>
    <phoneticPr fontId="13"/>
  </si>
  <si>
    <t>2-2-6</t>
    <phoneticPr fontId="1"/>
  </si>
  <si>
    <t>星が明るく光る</t>
    <rPh sb="0" eb="1">
      <t>ホシ</t>
    </rPh>
    <rPh sb="2" eb="3">
      <t>アカ</t>
    </rPh>
    <rPh sb="5" eb="6">
      <t>ヒカ</t>
    </rPh>
    <phoneticPr fontId="1"/>
  </si>
  <si>
    <t>上ばきで屋上に行く</t>
    <rPh sb="0" eb="1">
      <t>ウエ</t>
    </rPh>
    <rPh sb="4" eb="6">
      <t>オクジョウ</t>
    </rPh>
    <rPh sb="7" eb="8">
      <t>イ</t>
    </rPh>
    <phoneticPr fontId="1"/>
  </si>
  <si>
    <t>東京の古いお寺</t>
    <rPh sb="0" eb="2">
      <t>トウキョウ</t>
    </rPh>
    <rPh sb="3" eb="4">
      <t>フル</t>
    </rPh>
    <rPh sb="6" eb="7">
      <t>テラ</t>
    </rPh>
    <phoneticPr fontId="1"/>
  </si>
  <si>
    <t>空きばこに金魚をいれる</t>
    <rPh sb="0" eb="1">
      <t>ア</t>
    </rPh>
    <rPh sb="5" eb="7">
      <t>キンギョ</t>
    </rPh>
    <phoneticPr fontId="1"/>
  </si>
  <si>
    <t>夜が明けて川上にむかう</t>
    <rPh sb="0" eb="1">
      <t>ヨ</t>
    </rPh>
    <rPh sb="2" eb="3">
      <t>ア</t>
    </rPh>
    <rPh sb="5" eb="7">
      <t>カワカミ</t>
    </rPh>
    <phoneticPr fontId="1"/>
  </si>
  <si>
    <t>上</t>
    <rPh sb="0" eb="1">
      <t>ウエ</t>
    </rPh>
    <phoneticPr fontId="1"/>
  </si>
  <si>
    <t>風車に西風があたる</t>
    <rPh sb="0" eb="2">
      <t>フウシャ</t>
    </rPh>
    <rPh sb="3" eb="5">
      <t>ニシカゼ</t>
    </rPh>
    <phoneticPr fontId="1"/>
  </si>
  <si>
    <t>交通あんぜんは大切</t>
    <rPh sb="0" eb="2">
      <t>コウツウ</t>
    </rPh>
    <rPh sb="7" eb="9">
      <t>タイセツ</t>
    </rPh>
    <phoneticPr fontId="1"/>
  </si>
  <si>
    <t>空</t>
    <rPh sb="0" eb="1">
      <t>ソラ</t>
    </rPh>
    <phoneticPr fontId="1"/>
  </si>
  <si>
    <t>風</t>
    <rPh sb="0" eb="1">
      <t>カゼ</t>
    </rPh>
    <phoneticPr fontId="1"/>
  </si>
  <si>
    <t>学校の上空</t>
    <rPh sb="0" eb="2">
      <t>ガッコウ</t>
    </rPh>
    <rPh sb="3" eb="5">
      <t>ジョウクウ</t>
    </rPh>
    <phoneticPr fontId="1"/>
  </si>
  <si>
    <t>ほし</t>
    <phoneticPr fontId="1"/>
  </si>
  <si>
    <t>あか</t>
    <phoneticPr fontId="1"/>
  </si>
  <si>
    <t>ひか</t>
    <phoneticPr fontId="1"/>
  </si>
  <si>
    <t>うわ</t>
    <phoneticPr fontId="1"/>
  </si>
  <si>
    <t>おく</t>
    <phoneticPr fontId="1"/>
  </si>
  <si>
    <t>じょう</t>
    <phoneticPr fontId="1"/>
  </si>
  <si>
    <t>い</t>
    <phoneticPr fontId="1"/>
  </si>
  <si>
    <t>とう</t>
    <phoneticPr fontId="1"/>
  </si>
  <si>
    <t>きょう</t>
    <phoneticPr fontId="1"/>
  </si>
  <si>
    <t>ふる</t>
    <phoneticPr fontId="1"/>
  </si>
  <si>
    <t>てら</t>
    <phoneticPr fontId="1"/>
  </si>
  <si>
    <t>あ</t>
    <phoneticPr fontId="1"/>
  </si>
  <si>
    <t>きん</t>
    <phoneticPr fontId="1"/>
  </si>
  <si>
    <t>ぎょ</t>
    <phoneticPr fontId="1"/>
  </si>
  <si>
    <t>よる</t>
    <phoneticPr fontId="1"/>
  </si>
  <si>
    <t>かわ</t>
    <phoneticPr fontId="1"/>
  </si>
  <si>
    <t>かみ</t>
    <phoneticPr fontId="1"/>
  </si>
  <si>
    <t>ふう</t>
    <phoneticPr fontId="1"/>
  </si>
  <si>
    <t>しゃ</t>
    <phoneticPr fontId="1"/>
  </si>
  <si>
    <t>にし</t>
    <phoneticPr fontId="1"/>
  </si>
  <si>
    <t>かぜ</t>
    <phoneticPr fontId="1"/>
  </si>
  <si>
    <t>こう</t>
    <phoneticPr fontId="1"/>
  </si>
  <si>
    <t>つう</t>
    <phoneticPr fontId="1"/>
  </si>
  <si>
    <t>たい</t>
    <phoneticPr fontId="1"/>
  </si>
  <si>
    <t>せつ</t>
    <phoneticPr fontId="1"/>
  </si>
  <si>
    <t>がっ</t>
    <phoneticPr fontId="1"/>
  </si>
  <si>
    <t>くう</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</si>
</sst>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numFmts>
  <fonts count="14" x14ac:knownFonts="1">
    <font>
      <sz val="11"/>
      <name val="ＭＳ Ｐゴシック"/>
      <family val="3"/>
      <charset val="128"/>
    </font>
    <font>
      <sz val="6"/>
      <name val="ＭＳ Ｐゴシック"/>
      <family val="3"/>
      <charset val="128"/>
    </font>
    <font>
      <sz val="11"/>
      <color theme="1"/>
      <name val="ＭＳ Ｐゴシック"/>
      <family val="2"/>
      <scheme val="minor"/>
    </font>
    <font>
      <sz val="11"/>
      <name val="UD デジタル 教科書体 N-R"/>
      <family val="1"/>
      <charset val="128"/>
    </font>
    <font>
      <sz val="48"/>
      <name val="UD デジタル 教科書体 N-R"/>
      <family val="1"/>
      <charset val="128"/>
    </font>
    <font>
      <sz val="16"/>
      <name val="UD デジタル 教科書体 N-R"/>
      <family val="1"/>
      <charset val="128"/>
    </font>
    <font>
      <sz val="14"/>
      <name val="UD デジタル 教科書体 N-R"/>
      <family val="1"/>
      <charset val="128"/>
    </font>
    <font>
      <sz val="18"/>
      <name val="UD デジタル 教科書体 N-R"/>
      <family val="1"/>
      <charset val="128"/>
    </font>
    <font>
      <sz val="12"/>
      <name val="UD デジタル 教科書体 N-R"/>
      <family val="1"/>
      <charset val="128"/>
    </font>
    <font>
      <sz val="40"/>
      <name val="UD デジタル 教科書体 N-R"/>
      <family val="1"/>
      <charset val="128"/>
    </font>
    <font>
      <sz val="24"/>
      <name val="UD デジタル 教科書体 N-R"/>
      <family val="1"/>
      <charset val="128"/>
    </font>
    <font>
      <sz val="22"/>
      <name val="UD デジタル 教科書体 N-R"/>
      <family val="1"/>
      <charset val="128"/>
    </font>
    <font>
      <sz val="20"/>
      <color theme="1"/>
      <name val="ＭＳ Ｐゴシック"/>
      <family val="2"/>
      <charset val="128"/>
      <scheme val="minor"/>
    </font>
    <font>
      <sz val="6"/>
      <name val="ＭＳ Ｐゴシック"/>
      <family val="2"/>
      <charset val="128"/>
      <scheme val="minor"/>
    </font>
  </fonts>
  <fills count="4">
    <fill>
      <patternFill patternType="none"/>
    </fill>
    <fill>
      <patternFill patternType="gray125"/>
    </fill>
    <fill>
      <patternFill patternType="solid">
        <fgColor theme="7" tint="0.39994506668294322"/>
        <bgColor indexed="64"/>
      </patternFill>
    </fill>
    <fill>
      <patternFill patternType="solid">
        <fgColor theme="7" tint="0.59996337778862885"/>
        <bgColor indexed="64"/>
      </patternFill>
    </fill>
  </fills>
  <borders count="38">
    <border>
      <left/>
      <right/>
      <top/>
      <bottom/>
      <diagonal/>
    </border>
    <border>
      <left/>
      <right/>
      <top/>
      <bottom style="thin">
        <color indexed="64"/>
      </bottom>
      <diagonal/>
    </border>
    <border>
      <left style="thin">
        <color indexed="64"/>
      </left>
      <right style="thin">
        <color indexed="64"/>
      </right>
      <top style="medium">
        <color indexed="64"/>
      </top>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medium">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style="medium">
        <color indexed="64"/>
      </left>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right/>
      <top style="medium">
        <color indexed="64"/>
      </top>
      <bottom style="dotted">
        <color indexed="64"/>
      </bottom>
      <diagonal/>
    </border>
    <border>
      <left style="thin">
        <color indexed="64"/>
      </left>
      <right style="hair">
        <color indexed="64"/>
      </right>
      <top style="medium">
        <color indexed="64"/>
      </top>
      <bottom style="dotted">
        <color indexed="64"/>
      </bottom>
      <diagonal/>
    </border>
    <border>
      <left style="hair">
        <color indexed="64"/>
      </left>
      <right style="hair">
        <color indexed="64"/>
      </right>
      <top style="medium">
        <color indexed="64"/>
      </top>
      <bottom style="dotted">
        <color indexed="64"/>
      </bottom>
      <diagonal/>
    </border>
    <border>
      <left style="hair">
        <color indexed="64"/>
      </left>
      <right style="medium">
        <color indexed="64"/>
      </right>
      <top style="medium">
        <color indexed="64"/>
      </top>
      <bottom style="dotted">
        <color indexed="64"/>
      </bottom>
      <diagonal/>
    </border>
    <border>
      <left style="medium">
        <color indexed="64"/>
      </left>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right/>
      <top style="dotted">
        <color indexed="64"/>
      </top>
      <bottom style="medium">
        <color indexed="64"/>
      </bottom>
      <diagonal/>
    </border>
    <border>
      <left style="thin">
        <color indexed="64"/>
      </left>
      <right style="hair">
        <color indexed="64"/>
      </right>
      <top style="dotted">
        <color indexed="64"/>
      </top>
      <bottom style="medium">
        <color indexed="64"/>
      </bottom>
      <diagonal/>
    </border>
    <border>
      <left style="hair">
        <color indexed="64"/>
      </left>
      <right style="hair">
        <color indexed="64"/>
      </right>
      <top style="dotted">
        <color indexed="64"/>
      </top>
      <bottom style="medium">
        <color indexed="64"/>
      </bottom>
      <diagonal/>
    </border>
    <border>
      <left style="hair">
        <color indexed="64"/>
      </left>
      <right style="medium">
        <color indexed="64"/>
      </right>
      <top style="dotted">
        <color indexed="64"/>
      </top>
      <bottom style="medium">
        <color indexed="64"/>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alignment vertical="center"/>
    </xf>
    <xf numFmtId="0" fontId="2" fillId="0" borderId="0"/>
  </cellStyleXfs>
  <cellXfs count="79">
    <xf numFmtId="0" fontId="0" fillId="0" borderId="0" xfId="0">
      <alignment vertical="center"/>
    </xf>
    <xf numFmtId="0" fontId="3" fillId="0" borderId="0" xfId="0" applyFont="1">
      <alignment vertical="center"/>
    </xf>
    <xf numFmtId="0" fontId="3" fillId="0" borderId="0" xfId="0" applyFont="1" applyAlignment="1">
      <alignment horizontal="justify" vertical="distributed"/>
    </xf>
    <xf numFmtId="0" fontId="5" fillId="0" borderId="0" xfId="0" applyFont="1" applyAlignment="1">
      <alignment horizontal="center" vertical="center"/>
    </xf>
    <xf numFmtId="0" fontId="3" fillId="0" borderId="1" xfId="0" applyFont="1" applyBorder="1">
      <alignment vertical="center"/>
    </xf>
    <xf numFmtId="0" fontId="3" fillId="0" borderId="12" xfId="0" applyFont="1" applyBorder="1">
      <alignment vertical="center"/>
    </xf>
    <xf numFmtId="0" fontId="8" fillId="0" borderId="2" xfId="0" applyFont="1" applyBorder="1">
      <alignment vertical="center"/>
    </xf>
    <xf numFmtId="0" fontId="8" fillId="0" borderId="3" xfId="0" applyFont="1" applyBorder="1">
      <alignment vertical="center"/>
    </xf>
    <xf numFmtId="0" fontId="3" fillId="0" borderId="3" xfId="0" applyFont="1" applyBorder="1">
      <alignment vertical="center"/>
    </xf>
    <xf numFmtId="0" fontId="3" fillId="0" borderId="6" xfId="0" applyFont="1" applyBorder="1">
      <alignment vertical="center"/>
    </xf>
    <xf numFmtId="0" fontId="3" fillId="0" borderId="16" xfId="0" applyFont="1" applyBorder="1" applyAlignment="1">
      <alignment horizontal="center" vertical="center" shrinkToFit="1"/>
    </xf>
    <xf numFmtId="0" fontId="3" fillId="0" borderId="17" xfId="0" applyFont="1" applyBorder="1" applyAlignment="1">
      <alignment horizontal="center" vertical="center" shrinkToFit="1"/>
    </xf>
    <xf numFmtId="0" fontId="3" fillId="0" borderId="18" xfId="0" applyFont="1" applyBorder="1" applyAlignment="1">
      <alignment horizontal="center" vertical="center" shrinkToFit="1"/>
    </xf>
    <xf numFmtId="0" fontId="3" fillId="3" borderId="22" xfId="0" applyFont="1" applyFill="1" applyBorder="1" applyAlignment="1" applyProtection="1">
      <alignment horizontal="center" vertical="center" shrinkToFit="1"/>
      <protection locked="0"/>
    </xf>
    <xf numFmtId="0" fontId="3" fillId="3" borderId="23" xfId="0" applyFont="1" applyFill="1" applyBorder="1" applyAlignment="1" applyProtection="1">
      <alignment horizontal="center" vertical="center" shrinkToFit="1"/>
      <protection locked="0"/>
    </xf>
    <xf numFmtId="0" fontId="3" fillId="3" borderId="24" xfId="0" applyFont="1" applyFill="1" applyBorder="1" applyAlignment="1" applyProtection="1">
      <alignment horizontal="center" vertical="center" shrinkToFit="1"/>
      <protection locked="0"/>
    </xf>
    <xf numFmtId="0" fontId="8" fillId="0" borderId="0" xfId="0" applyFont="1">
      <alignment vertical="center"/>
    </xf>
    <xf numFmtId="0" fontId="7" fillId="3" borderId="14" xfId="0" applyFont="1" applyFill="1" applyBorder="1" applyProtection="1">
      <alignment vertical="center"/>
      <protection locked="0"/>
    </xf>
    <xf numFmtId="0" fontId="5" fillId="0" borderId="0" xfId="0" applyFont="1">
      <alignment vertical="center"/>
    </xf>
    <xf numFmtId="0" fontId="10" fillId="0" borderId="0" xfId="0" quotePrefix="1" applyFont="1">
      <alignment vertical="center"/>
    </xf>
    <xf numFmtId="0" fontId="11" fillId="0" borderId="0" xfId="0" applyFont="1">
      <alignment vertical="center"/>
    </xf>
    <xf numFmtId="0" fontId="12" fillId="0" borderId="0" xfId="0" applyFont="1">
      <alignment vertical="center"/>
    </xf>
    <xf numFmtId="0" fontId="4" fillId="0" borderId="35" xfId="0" applyFont="1" applyBorder="1" applyAlignment="1">
      <alignment horizontal="center" vertical="center" textRotation="255" shrinkToFit="1"/>
    </xf>
    <xf numFmtId="0" fontId="4" fillId="0" borderId="36" xfId="0" applyFont="1" applyBorder="1" applyAlignment="1">
      <alignment horizontal="center" vertical="center" textRotation="255" shrinkToFit="1"/>
    </xf>
    <xf numFmtId="0" fontId="4" fillId="0" borderId="37" xfId="0" applyFont="1" applyBorder="1" applyAlignment="1">
      <alignment horizontal="center" vertical="center" textRotation="255" shrinkToFit="1"/>
    </xf>
    <xf numFmtId="0" fontId="3" fillId="0" borderId="35" xfId="0" applyFont="1" applyBorder="1" applyAlignment="1">
      <alignment horizontal="center" vertical="center" textRotation="255" shrinkToFit="1"/>
    </xf>
    <xf numFmtId="0" fontId="3" fillId="0" borderId="36" xfId="0" applyFont="1" applyBorder="1" applyAlignment="1">
      <alignment horizontal="center" vertical="center" textRotation="255" shrinkToFit="1"/>
    </xf>
    <xf numFmtId="0" fontId="3" fillId="0" borderId="37" xfId="0" applyFont="1" applyBorder="1" applyAlignment="1">
      <alignment horizontal="center" vertical="center" textRotation="255" shrinkToFit="1"/>
    </xf>
    <xf numFmtId="176" fontId="3" fillId="0" borderId="0" xfId="0" applyNumberFormat="1" applyFont="1" applyAlignment="1">
      <alignment horizontal="left" vertical="center" textRotation="255" shrinkToFit="1"/>
    </xf>
    <xf numFmtId="0" fontId="3" fillId="0" borderId="0" xfId="0" applyFont="1" applyAlignment="1">
      <alignment horizontal="left" vertical="center" textRotation="255" shrinkToFit="1"/>
    </xf>
    <xf numFmtId="0" fontId="6" fillId="0" borderId="4" xfId="0" applyFont="1" applyBorder="1" applyAlignment="1">
      <alignment vertical="center" textRotation="255" shrinkToFit="1"/>
    </xf>
    <xf numFmtId="0" fontId="6" fillId="0" borderId="5" xfId="0" applyFont="1" applyBorder="1" applyAlignment="1">
      <alignment vertical="center" textRotation="255" shrinkToFit="1"/>
    </xf>
    <xf numFmtId="0" fontId="6" fillId="0" borderId="7" xfId="0" applyFont="1" applyBorder="1" applyAlignment="1">
      <alignment vertical="center" textRotation="255" shrinkToFit="1"/>
    </xf>
    <xf numFmtId="0" fontId="6" fillId="0" borderId="8" xfId="0" applyFont="1" applyBorder="1" applyAlignment="1">
      <alignment vertical="center" textRotation="255" shrinkToFit="1"/>
    </xf>
    <xf numFmtId="0" fontId="6" fillId="0" borderId="0" xfId="0" applyFont="1" applyAlignment="1">
      <alignment vertical="center" textRotation="255" shrinkToFit="1"/>
    </xf>
    <xf numFmtId="0" fontId="6" fillId="0" borderId="9" xfId="0" applyFont="1" applyBorder="1" applyAlignment="1">
      <alignment vertical="center" textRotation="255" shrinkToFit="1"/>
    </xf>
    <xf numFmtId="0" fontId="3" fillId="0" borderId="8" xfId="0" applyFont="1" applyBorder="1" applyAlignment="1">
      <alignment vertical="center" textRotation="255" shrinkToFit="1"/>
    </xf>
    <xf numFmtId="0" fontId="3" fillId="0" borderId="0" xfId="0" applyFont="1" applyAlignment="1">
      <alignment vertical="center" textRotation="255" shrinkToFit="1"/>
    </xf>
    <xf numFmtId="0" fontId="3" fillId="0" borderId="9" xfId="0" applyFont="1" applyBorder="1" applyAlignment="1">
      <alignment vertical="center" textRotation="255" shrinkToFit="1"/>
    </xf>
    <xf numFmtId="0" fontId="3" fillId="0" borderId="10" xfId="0" applyFont="1" applyBorder="1" applyAlignment="1">
      <alignment vertical="center" textRotation="255" shrinkToFit="1"/>
    </xf>
    <xf numFmtId="0" fontId="3" fillId="0" borderId="1" xfId="0" applyFont="1" applyBorder="1" applyAlignment="1">
      <alignment vertical="center" textRotation="255" shrinkToFit="1"/>
    </xf>
    <xf numFmtId="0" fontId="3" fillId="0" borderId="11" xfId="0" applyFont="1" applyBorder="1" applyAlignment="1">
      <alignment vertical="center" textRotation="255" shrinkToFit="1"/>
    </xf>
    <xf numFmtId="176" fontId="3" fillId="0" borderId="9" xfId="0" applyNumberFormat="1" applyFont="1" applyBorder="1" applyAlignment="1">
      <alignment horizontal="left" vertical="center" textRotation="255" shrinkToFit="1"/>
    </xf>
    <xf numFmtId="0" fontId="3" fillId="0" borderId="9" xfId="0" applyFont="1" applyBorder="1" applyAlignment="1">
      <alignment horizontal="left" vertical="center" textRotation="255" shrinkToFit="1"/>
    </xf>
    <xf numFmtId="0" fontId="7" fillId="0" borderId="25" xfId="0" applyFont="1" applyBorder="1" applyAlignment="1">
      <alignment horizontal="center" vertical="center" shrinkToFit="1"/>
    </xf>
    <xf numFmtId="0" fontId="7" fillId="0" borderId="25" xfId="0" applyFont="1" applyBorder="1" applyAlignment="1">
      <alignment vertical="center" shrinkToFit="1"/>
    </xf>
    <xf numFmtId="0" fontId="7" fillId="0" borderId="27" xfId="0" applyFont="1" applyBorder="1" applyAlignment="1" applyProtection="1">
      <alignment horizontal="center" vertical="center" shrinkToFit="1"/>
      <protection locked="0"/>
    </xf>
    <xf numFmtId="0" fontId="7" fillId="0" borderId="26" xfId="0" applyFont="1" applyBorder="1" applyAlignment="1">
      <alignment vertical="center" shrinkToFit="1"/>
    </xf>
    <xf numFmtId="0" fontId="5" fillId="0" borderId="0" xfId="0" applyFont="1" applyAlignment="1">
      <alignment horizontal="center" vertical="center"/>
    </xf>
    <xf numFmtId="0" fontId="5" fillId="0" borderId="0" xfId="0" applyFont="1">
      <alignment vertical="center"/>
    </xf>
    <xf numFmtId="0" fontId="3" fillId="0" borderId="4" xfId="0" applyFont="1" applyBorder="1" applyAlignment="1">
      <alignment horizontal="center" vertical="top" shrinkToFit="1"/>
    </xf>
    <xf numFmtId="0" fontId="3" fillId="0" borderId="5" xfId="0" applyFont="1" applyBorder="1" applyAlignment="1">
      <alignment horizontal="center" vertical="top" shrinkToFit="1"/>
    </xf>
    <xf numFmtId="0" fontId="3" fillId="0" borderId="7" xfId="0" applyFont="1" applyBorder="1" applyAlignment="1">
      <alignment horizontal="center" vertical="top" shrinkToFit="1"/>
    </xf>
    <xf numFmtId="0" fontId="3" fillId="0" borderId="8" xfId="0" applyFont="1" applyBorder="1" applyAlignment="1">
      <alignment horizontal="center" vertical="top" shrinkToFit="1"/>
    </xf>
    <xf numFmtId="0" fontId="3" fillId="0" borderId="0" xfId="0" applyFont="1" applyAlignment="1">
      <alignment horizontal="center" vertical="top" shrinkToFit="1"/>
    </xf>
    <xf numFmtId="0" fontId="3" fillId="0" borderId="9" xfId="0" applyFont="1" applyBorder="1" applyAlignment="1">
      <alignment horizontal="center" vertical="top" shrinkToFit="1"/>
    </xf>
    <xf numFmtId="0" fontId="3" fillId="0" borderId="10" xfId="0" applyFont="1" applyBorder="1" applyAlignment="1">
      <alignment horizontal="center" vertical="top" shrinkToFit="1"/>
    </xf>
    <xf numFmtId="0" fontId="3" fillId="0" borderId="1" xfId="0" applyFont="1" applyBorder="1" applyAlignment="1">
      <alignment horizontal="center" vertical="top" shrinkToFit="1"/>
    </xf>
    <xf numFmtId="0" fontId="3" fillId="0" borderId="11" xfId="0" applyFont="1" applyBorder="1" applyAlignment="1">
      <alignment horizontal="center" vertical="top" shrinkToFit="1"/>
    </xf>
    <xf numFmtId="14" fontId="3" fillId="0" borderId="4" xfId="0" quotePrefix="1" applyNumberFormat="1" applyFont="1" applyBorder="1" applyAlignment="1">
      <alignment horizontal="center" vertical="top" shrinkToFit="1"/>
    </xf>
    <xf numFmtId="0" fontId="9" fillId="0" borderId="0" xfId="0" applyFont="1">
      <alignment vertical="center"/>
    </xf>
    <xf numFmtId="0" fontId="7" fillId="0" borderId="32" xfId="0" applyFont="1" applyBorder="1" applyAlignment="1">
      <alignment horizontal="center" vertical="center"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7" fillId="2" borderId="29" xfId="0" applyFont="1" applyFill="1" applyBorder="1" applyAlignment="1" applyProtection="1">
      <alignment horizontal="center" vertical="center" shrinkToFit="1"/>
      <protection locked="0"/>
    </xf>
    <xf numFmtId="0" fontId="7" fillId="0" borderId="25" xfId="0" applyFont="1" applyBorder="1" applyAlignment="1">
      <alignment horizontal="center" vertical="center" wrapText="1"/>
    </xf>
    <xf numFmtId="0" fontId="7" fillId="0" borderId="25" xfId="0" applyFont="1" applyBorder="1" applyAlignment="1">
      <alignment vertical="center" wrapText="1"/>
    </xf>
    <xf numFmtId="0" fontId="3" fillId="0" borderId="13" xfId="0" applyFont="1" applyBorder="1">
      <alignment vertical="center"/>
    </xf>
    <xf numFmtId="0" fontId="0" fillId="0" borderId="19" xfId="0" applyBorder="1">
      <alignment vertical="center"/>
    </xf>
    <xf numFmtId="0" fontId="3" fillId="3" borderId="14" xfId="1" applyFont="1" applyFill="1" applyBorder="1" applyAlignment="1" applyProtection="1">
      <alignment horizontal="left" vertical="center" indent="1"/>
      <protection locked="0"/>
    </xf>
    <xf numFmtId="0" fontId="0" fillId="3" borderId="20" xfId="0" applyFill="1" applyBorder="1" applyAlignment="1" applyProtection="1">
      <alignment horizontal="left" vertical="center" indent="1"/>
      <protection locked="0"/>
    </xf>
    <xf numFmtId="0" fontId="3" fillId="0" borderId="15" xfId="0" applyFont="1" applyBorder="1">
      <alignment vertical="center"/>
    </xf>
    <xf numFmtId="0" fontId="0" fillId="0" borderId="21" xfId="0" applyBorder="1">
      <alignment vertical="center"/>
    </xf>
    <xf numFmtId="0" fontId="3" fillId="0" borderId="0" xfId="0" applyFont="1">
      <alignment vertical="center"/>
    </xf>
    <xf numFmtId="0" fontId="0" fillId="0" borderId="0" xfId="0">
      <alignment vertical="center"/>
    </xf>
    <xf numFmtId="0" fontId="3" fillId="0" borderId="30" xfId="0" applyFont="1" applyBorder="1" applyAlignment="1" applyProtection="1">
      <alignment horizontal="center" vertical="center" shrinkToFit="1"/>
      <protection locked="0"/>
    </xf>
    <xf numFmtId="0" fontId="3" fillId="0" borderId="31" xfId="0" applyFont="1" applyBorder="1" applyAlignment="1" applyProtection="1">
      <alignment horizontal="center" vertical="center" shrinkToFit="1"/>
      <protection locked="0"/>
    </xf>
    <xf numFmtId="0" fontId="7" fillId="0" borderId="27" xfId="0" applyFont="1" applyBorder="1" applyAlignment="1" applyProtection="1">
      <alignment vertical="center" shrinkToFit="1"/>
      <protection locked="0"/>
    </xf>
    <xf numFmtId="0" fontId="7" fillId="0" borderId="28" xfId="0" applyFont="1" applyBorder="1" applyAlignment="1" applyProtection="1">
      <alignment vertical="center" shrinkToFit="1"/>
      <protection locked="0"/>
    </xf>
  </cellXfs>
  <cellStyles count="2">
    <cellStyle name="標準" xfId="0" builtinId="0"/>
    <cellStyle name="標準 2" xfId="1" xr:uid="{00000000-0005-0000-0000-000001000000}"/>
  </cellStyles>
  <dxfs count="94">
    <dxf>
      <fill>
        <patternFill>
          <bgColor rgb="FF00B0F0"/>
        </patternFill>
      </fill>
    </dxf>
    <dxf>
      <fill>
        <patternFill>
          <bgColor rgb="FFFF99CC"/>
        </patternFill>
      </fill>
    </dxf>
    <dxf>
      <font>
        <color theme="0"/>
      </font>
    </dxf>
    <dxf>
      <font>
        <color theme="0" tint="-0.499984740745262"/>
      </font>
      <border>
        <left style="dotted">
          <color auto="1"/>
        </left>
        <right style="dotted">
          <color auto="1"/>
        </right>
        <bottom style="dotted">
          <color auto="1"/>
        </bottom>
        <vertical/>
        <horizontal/>
      </border>
    </dxf>
    <dxf>
      <font>
        <color theme="1"/>
      </font>
      <border>
        <left style="dotted">
          <color auto="1"/>
        </left>
        <right style="dotted">
          <color auto="1"/>
        </right>
        <bottom style="dotted">
          <color auto="1"/>
        </bottom>
      </border>
    </dxf>
    <dxf>
      <font>
        <color theme="0" tint="-0.499984740745262"/>
      </font>
      <border>
        <left style="dotted">
          <color auto="1"/>
        </left>
        <right style="dotted">
          <color auto="1"/>
        </right>
        <vertical/>
        <horizontal/>
      </border>
    </dxf>
    <dxf>
      <font>
        <color theme="1"/>
      </font>
      <border>
        <left style="dotted">
          <color auto="1"/>
        </left>
        <right style="dotted">
          <color auto="1"/>
        </right>
        <vertical/>
        <horizontal/>
      </border>
    </dxf>
    <dxf>
      <font>
        <color theme="0"/>
      </font>
    </dxf>
    <dxf>
      <border>
        <top style="dotted">
          <color auto="1"/>
        </top>
        <vertical/>
        <horizontal/>
      </border>
    </dxf>
    <dxf>
      <border>
        <bottom style="dotted">
          <color auto="1"/>
        </bottom>
        <vertical/>
        <horizontal/>
      </border>
    </dxf>
    <dxf>
      <font>
        <color theme="0"/>
      </font>
    </dxf>
    <dxf>
      <font>
        <color theme="0" tint="-0.499984740745262"/>
      </font>
      <border>
        <left style="dotted">
          <color auto="1"/>
        </left>
        <right style="dotted">
          <color auto="1"/>
        </right>
        <top style="dotted">
          <color auto="1"/>
        </top>
        <vertical/>
        <horizontal/>
      </border>
    </dxf>
    <dxf>
      <font>
        <color theme="1"/>
      </font>
      <border>
        <left style="dotted">
          <color auto="1"/>
        </left>
        <right style="dotted">
          <color auto="1"/>
        </right>
        <top style="dotted">
          <color auto="1"/>
        </top>
      </border>
    </dxf>
    <dxf>
      <font>
        <color theme="1"/>
      </font>
      <border>
        <left style="dotted">
          <color auto="1"/>
        </left>
        <right style="dotted">
          <color auto="1"/>
        </right>
        <bottom style="dotted">
          <color auto="1"/>
        </bottom>
      </border>
    </dxf>
    <dxf>
      <font>
        <color theme="0" tint="-0.499984740745262"/>
      </font>
      <border>
        <left style="dotted">
          <color auto="1"/>
        </left>
        <right style="dotted">
          <color auto="1"/>
        </right>
        <bottom style="dotted">
          <color auto="1"/>
        </bottom>
        <vertical/>
        <horizontal/>
      </border>
    </dxf>
    <dxf>
      <font>
        <color theme="0"/>
      </font>
    </dxf>
    <dxf>
      <border>
        <bottom style="dotted">
          <color auto="1"/>
        </bottom>
        <vertical/>
        <horizontal/>
      </border>
    </dxf>
    <dxf>
      <border>
        <top style="dotted">
          <color auto="1"/>
        </top>
        <vertical/>
        <horizontal/>
      </border>
    </dxf>
    <dxf>
      <font>
        <color theme="0"/>
      </font>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font>
        <color theme="0"/>
      </font>
    </dxf>
    <dxf>
      <font>
        <color theme="1"/>
      </font>
      <border>
        <left style="dotted">
          <color auto="1"/>
        </left>
        <right style="dotted">
          <color auto="1"/>
        </right>
        <top style="dotted">
          <color auto="1"/>
        </top>
      </border>
    </dxf>
    <dxf>
      <font>
        <color theme="0" tint="-0.499984740745262"/>
      </font>
      <border>
        <left style="dotted">
          <color auto="1"/>
        </left>
        <right style="dotted">
          <color auto="1"/>
        </right>
        <top style="dotted">
          <color auto="1"/>
        </top>
        <vertical/>
        <horizontal/>
      </border>
    </dxf>
    <dxf>
      <font>
        <color theme="1"/>
      </font>
      <border>
        <left style="dotted">
          <color auto="1"/>
        </left>
        <right style="dotted">
          <color auto="1"/>
        </right>
        <bottom style="dotted">
          <color auto="1"/>
        </bottom>
      </border>
    </dxf>
    <dxf>
      <font>
        <color theme="0" tint="-0.499984740745262"/>
      </font>
      <border>
        <left style="dotted">
          <color auto="1"/>
        </left>
        <right style="dotted">
          <color auto="1"/>
        </right>
        <bottom style="dotted">
          <color auto="1"/>
        </bottom>
        <vertical/>
        <horizontal/>
      </border>
    </dxf>
    <dxf>
      <font>
        <color theme="0"/>
      </font>
    </dxf>
    <dxf>
      <font>
        <color theme="0" tint="-0.499984740745262"/>
      </font>
      <border>
        <left style="dotted">
          <color auto="1"/>
        </left>
        <right style="dotted">
          <color auto="1"/>
        </right>
        <vertical/>
        <horizontal/>
      </border>
    </dxf>
    <dxf>
      <font>
        <color theme="1"/>
      </font>
      <border>
        <left style="dotted">
          <color auto="1"/>
        </left>
        <right style="dotted">
          <color auto="1"/>
        </right>
        <vertical/>
        <horizontal/>
      </border>
    </dxf>
    <dxf>
      <font>
        <color theme="0"/>
      </font>
    </dxf>
    <dxf>
      <border>
        <top style="dotted">
          <color auto="1"/>
        </top>
        <vertical/>
        <horizontal/>
      </border>
    </dxf>
    <dxf>
      <border>
        <bottom style="dotted">
          <color auto="1"/>
        </bottom>
        <vertical/>
        <horizontal/>
      </border>
    </dxf>
    <dxf>
      <font>
        <color theme="1"/>
      </font>
      <border>
        <left style="dotted">
          <color auto="1"/>
        </left>
        <right style="dotted">
          <color auto="1"/>
        </right>
        <top style="dotted">
          <color auto="1"/>
        </top>
      </border>
    </dxf>
    <dxf>
      <font>
        <color theme="0" tint="-0.499984740745262"/>
      </font>
      <border>
        <left style="dotted">
          <color auto="1"/>
        </left>
        <right style="dotted">
          <color auto="1"/>
        </right>
        <top style="dotted">
          <color auto="1"/>
        </top>
        <vertical/>
        <horizontal/>
      </border>
    </dxf>
    <dxf>
      <font>
        <color theme="0"/>
      </font>
    </dxf>
    <dxf>
      <font>
        <color theme="1"/>
      </font>
      <border>
        <left style="dotted">
          <color auto="1"/>
        </left>
        <right style="dotted">
          <color auto="1"/>
        </right>
        <bottom style="dotted">
          <color auto="1"/>
        </bottom>
      </border>
    </dxf>
    <dxf>
      <font>
        <color theme="0" tint="-0.499984740745262"/>
      </font>
      <border>
        <left style="dotted">
          <color auto="1"/>
        </left>
        <right style="dotted">
          <color auto="1"/>
        </right>
        <bottom style="dotted">
          <color auto="1"/>
        </bottom>
        <vertical/>
        <horizontal/>
      </border>
    </dxf>
    <dxf>
      <font>
        <color theme="0"/>
      </font>
    </dxf>
    <dxf>
      <border>
        <bottom style="dotted">
          <color auto="1"/>
        </bottom>
        <vertical/>
        <horizontal/>
      </border>
    </dxf>
    <dxf>
      <border>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font>
        <color theme="0"/>
      </font>
    </dxf>
    <dxf>
      <font>
        <color theme="0"/>
      </font>
    </dxf>
    <dxf>
      <font>
        <color theme="0" tint="-0.499984740745262"/>
      </font>
      <border>
        <left style="dotted">
          <color auto="1"/>
        </left>
        <right style="dotted">
          <color auto="1"/>
        </right>
        <top style="dotted">
          <color auto="1"/>
        </top>
        <vertical/>
        <horizontal/>
      </border>
    </dxf>
    <dxf>
      <font>
        <color theme="1"/>
      </font>
      <border>
        <left style="dotted">
          <color auto="1"/>
        </left>
        <right style="dotted">
          <color auto="1"/>
        </right>
        <top style="dotted">
          <color auto="1"/>
        </top>
      </border>
    </dxf>
    <dxf>
      <font>
        <color theme="1"/>
      </font>
      <border>
        <left style="dotted">
          <color auto="1"/>
        </left>
        <right style="dotted">
          <color auto="1"/>
        </right>
        <bottom style="dotted">
          <color auto="1"/>
        </bottom>
      </border>
    </dxf>
    <dxf>
      <font>
        <color theme="0"/>
      </font>
    </dxf>
    <dxf>
      <font>
        <color theme="0" tint="-0.499984740745262"/>
      </font>
      <border>
        <left style="dotted">
          <color auto="1"/>
        </left>
        <right style="dotted">
          <color auto="1"/>
        </right>
        <bottom style="dotted">
          <color auto="1"/>
        </bottom>
        <vertical/>
        <horizontal/>
      </border>
    </dxf>
    <dxf>
      <border>
        <bottom style="dotted">
          <color auto="1"/>
        </bottom>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font>
        <color theme="0"/>
      </font>
    </dxf>
    <dxf>
      <border>
        <top style="dotted">
          <color auto="1"/>
        </top>
        <vertical/>
        <horizontal/>
      </border>
    </dxf>
    <dxf>
      <font>
        <color theme="0"/>
      </font>
    </dxf>
    <dxf>
      <font>
        <color theme="0" tint="-0.499984740745262"/>
      </font>
      <border>
        <left style="dotted">
          <color auto="1"/>
        </left>
        <right style="dotted">
          <color auto="1"/>
        </right>
        <top style="dotted">
          <color auto="1"/>
        </top>
        <vertical/>
        <horizontal/>
      </border>
    </dxf>
    <dxf>
      <font>
        <color theme="1"/>
      </font>
      <border>
        <left style="dotted">
          <color auto="1"/>
        </left>
        <right style="dotted">
          <color auto="1"/>
        </right>
        <top style="dotted">
          <color auto="1"/>
        </top>
      </border>
    </dxf>
    <dxf>
      <font>
        <color theme="0"/>
      </font>
    </dxf>
    <dxf>
      <font>
        <color theme="0" tint="-0.499984740745262"/>
      </font>
      <border>
        <left style="dotted">
          <color auto="1"/>
        </left>
        <right style="dotted">
          <color auto="1"/>
        </right>
        <bottom style="dotted">
          <color auto="1"/>
        </bottom>
        <vertical/>
        <horizontal/>
      </border>
    </dxf>
    <dxf>
      <font>
        <color theme="1"/>
      </font>
      <border>
        <left style="dotted">
          <color auto="1"/>
        </left>
        <right style="dotted">
          <color auto="1"/>
        </right>
        <bottom style="dotted">
          <color auto="1"/>
        </bottom>
      </border>
    </dxf>
    <dxf>
      <border>
        <bottom style="dotted">
          <color auto="1"/>
        </bottom>
        <vertical/>
        <horizontal/>
      </border>
    </dxf>
    <dxf>
      <font>
        <color theme="1"/>
      </font>
      <border>
        <left style="dotted">
          <color auto="1"/>
        </left>
        <right style="dotted">
          <color auto="1"/>
        </right>
        <vertical/>
        <horizontal/>
      </border>
    </dxf>
    <dxf>
      <border>
        <top style="dotted">
          <color auto="1"/>
        </top>
        <vertical/>
        <horizontal/>
      </border>
    </dxf>
    <dxf>
      <font>
        <color theme="0" tint="-0.499984740745262"/>
      </font>
      <border>
        <left style="dotted">
          <color auto="1"/>
        </left>
        <right style="dotted">
          <color auto="1"/>
        </right>
        <vertical/>
        <horizontal/>
      </border>
    </dxf>
    <dxf>
      <font>
        <color theme="0"/>
      </font>
    </dxf>
    <dxf>
      <font>
        <color theme="1"/>
      </font>
      <border>
        <left style="dotted">
          <color auto="1"/>
        </left>
        <right style="dotted">
          <color auto="1"/>
        </right>
        <top style="dotted">
          <color auto="1"/>
        </top>
      </border>
    </dxf>
    <dxf>
      <font>
        <color theme="0" tint="-0.499984740745262"/>
      </font>
      <border>
        <left style="dotted">
          <color auto="1"/>
        </left>
        <right style="dotted">
          <color auto="1"/>
        </right>
        <top style="dotted">
          <color auto="1"/>
        </top>
        <vertical/>
        <horizontal/>
      </border>
    </dxf>
    <dxf>
      <font>
        <color theme="0"/>
      </font>
    </dxf>
    <dxf>
      <fill>
        <patternFill>
          <bgColor rgb="FFFFC000"/>
        </patternFill>
      </fill>
    </dxf>
    <dxf>
      <fill>
        <patternFill>
          <bgColor rgb="FF00B0F0"/>
        </patternFill>
      </fill>
    </dxf>
    <dxf>
      <font>
        <color theme="0"/>
      </font>
    </dxf>
    <dxf>
      <font>
        <color theme="1"/>
      </font>
      <border>
        <left style="dotted">
          <color auto="1"/>
        </left>
        <right style="dotted">
          <color auto="1"/>
        </right>
        <bottom style="dotted">
          <color auto="1"/>
        </bottom>
      </border>
    </dxf>
    <dxf>
      <font>
        <color theme="0" tint="-0.499984740745262"/>
      </font>
      <border>
        <left style="dotted">
          <color auto="1"/>
        </left>
        <right style="dotted">
          <color auto="1"/>
        </right>
        <bottom style="dotted">
          <color auto="1"/>
        </bottom>
        <vertical/>
        <horizontal/>
      </border>
    </dxf>
    <dxf>
      <font>
        <color theme="1"/>
      </font>
      <border>
        <left style="dotted">
          <color auto="1"/>
        </left>
        <right style="dotted">
          <color auto="1"/>
        </right>
        <vertical/>
        <horizontal/>
      </border>
    </dxf>
    <dxf>
      <border>
        <top style="dotted">
          <color auto="1"/>
        </top>
        <vertical/>
        <horizontal/>
      </border>
    </dxf>
    <dxf>
      <font>
        <color theme="0"/>
      </font>
    </dxf>
    <dxf>
      <font>
        <color theme="0" tint="-0.499984740745262"/>
      </font>
      <border>
        <left style="dotted">
          <color auto="1"/>
        </left>
        <right style="dotted">
          <color auto="1"/>
        </right>
        <vertical/>
        <horizontal/>
      </border>
    </dxf>
    <dxf>
      <border>
        <bottom style="dotted">
          <color auto="1"/>
        </bottom>
        <vertical/>
        <horizontal/>
      </border>
    </dxf>
    <dxf>
      <font>
        <color theme="0"/>
      </font>
    </dxf>
    <dxf>
      <font>
        <color theme="1"/>
      </font>
      <border>
        <left style="dotted">
          <color auto="1"/>
        </left>
        <right style="dotted">
          <color auto="1"/>
        </right>
        <top style="dotted">
          <color auto="1"/>
        </top>
      </border>
    </dxf>
    <dxf>
      <font>
        <color theme="0" tint="-0.499984740745262"/>
      </font>
      <border>
        <left style="dotted">
          <color auto="1"/>
        </left>
        <right style="dotted">
          <color auto="1"/>
        </right>
        <top style="dotted">
          <color auto="1"/>
        </top>
        <vertical/>
        <horizontal/>
      </border>
    </dxf>
    <dxf>
      <fill>
        <patternFill>
          <bgColor rgb="FF00B0F0"/>
        </patternFill>
      </fill>
    </dxf>
    <dxf>
      <fill>
        <patternFill>
          <bgColor rgb="FFFFC000"/>
        </patternFill>
      </fill>
    </dxf>
    <dxf>
      <font>
        <color theme="1"/>
      </font>
      <border>
        <left style="dotted">
          <color auto="1"/>
        </left>
        <right style="dotted">
          <color auto="1"/>
        </right>
        <bottom style="dotted">
          <color auto="1"/>
        </bottom>
      </border>
    </dxf>
    <dxf>
      <font>
        <color theme="0" tint="-0.499984740745262"/>
      </font>
      <border>
        <left style="dotted">
          <color auto="1"/>
        </left>
        <right style="dotted">
          <color auto="1"/>
        </right>
        <bottom style="dotted">
          <color auto="1"/>
        </bottom>
        <vertical/>
        <horizontal/>
      </border>
    </dxf>
    <dxf>
      <font>
        <color theme="0"/>
      </font>
    </dxf>
    <dxf>
      <border>
        <bottom style="dotted">
          <color auto="1"/>
        </bottom>
        <vertical/>
        <horizontal/>
      </border>
    </dxf>
    <dxf>
      <border>
        <top style="dotted">
          <color auto="1"/>
        </top>
        <vertical/>
        <horizontal/>
      </border>
    </dxf>
    <dxf>
      <font>
        <color theme="0"/>
      </font>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font>
        <color theme="1"/>
      </font>
      <border>
        <left style="dotted">
          <color auto="1"/>
        </left>
        <right style="dotted">
          <color auto="1"/>
        </right>
        <top style="dotted">
          <color auto="1"/>
        </top>
      </border>
    </dxf>
    <dxf>
      <font>
        <color theme="0" tint="-0.499984740745262"/>
      </font>
      <border>
        <left style="dotted">
          <color auto="1"/>
        </left>
        <right style="dotted">
          <color auto="1"/>
        </right>
        <top style="dotted">
          <color auto="1"/>
        </top>
        <vertical/>
        <horizontal/>
      </border>
    </dxf>
    <dxf>
      <font>
        <color theme="0"/>
      </font>
    </dxf>
  </dxfs>
  <tableStyles count="0" defaultTableStyle="TableStyleMedium2" defaultPivotStyle="PivotStyleLight16"/>
  <colors>
    <mruColors>
      <color rgb="FFFF99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5.png"/><Relationship Id="rId1"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13268</xdr:colOff>
          <xdr:row>4</xdr:row>
          <xdr:rowOff>172243</xdr:rowOff>
        </xdr:from>
        <xdr:to>
          <xdr:col>0</xdr:col>
          <xdr:colOff>686594</xdr:colOff>
          <xdr:row>12</xdr:row>
          <xdr:rowOff>67468</xdr:rowOff>
        </xdr:to>
        <xdr:pic>
          <xdr:nvPicPr>
            <xdr:cNvPr id="10" name="図 9">
              <a:extLst>
                <a:ext uri="{FF2B5EF4-FFF2-40B4-BE49-F238E27FC236}">
                  <a16:creationId xmlns:a16="http://schemas.microsoft.com/office/drawing/2014/main" id="{00000000-0008-0000-0000-00000A000000}"/>
                </a:ext>
              </a:extLst>
            </xdr:cNvPr>
            <xdr:cNvPicPr>
              <a:picLocks noChangeAspect="1" noChangeArrowheads="1"/>
              <a:extLst>
                <a:ext uri="{84589F7E-364E-4C9E-8A38-B11213B215E9}">
                  <a14:cameraTool cellRange="mondai_1" spid="_x0000_s5945"/>
                </a:ext>
              </a:extLst>
            </xdr:cNvPicPr>
          </xdr:nvPicPr>
          <xdr:blipFill>
            <a:blip xmlns:r="http://schemas.openxmlformats.org/officeDocument/2006/relationships" r:embed="rId1"/>
            <a:srcRect/>
            <a:stretch>
              <a:fillRect/>
            </a:stretch>
          </xdr:blipFill>
          <xdr:spPr bwMode="auto">
            <a:xfrm>
              <a:off x="13268" y="1862931"/>
              <a:ext cx="673326" cy="625475"/>
            </a:xfrm>
            <a:prstGeom prst="rect">
              <a:avLst/>
            </a:prstGeom>
            <a:noFill/>
            <a:extLst>
              <a:ext uri="{909E8E84-426E-40DD-AFC4-6F175D3DCCD1}">
                <a14:hiddenFill>
                  <a:solidFill>
                    <a:srgbClr val="FFFFFF"/>
                  </a:solidFill>
                </a14:hiddenFill>
              </a:ext>
            </a:extLst>
          </xdr:spPr>
        </xdr:pic>
        <xdr:clientData/>
      </xdr:twoCellAnchor>
    </mc:Choice>
    <mc:Fallback/>
  </mc:AlternateContent>
  <xdr:twoCellAnchor editAs="oneCell">
    <xdr:from>
      <xdr:col>66</xdr:col>
      <xdr:colOff>27666</xdr:colOff>
      <xdr:row>0</xdr:row>
      <xdr:rowOff>4536</xdr:rowOff>
    </xdr:from>
    <xdr:to>
      <xdr:col>70</xdr:col>
      <xdr:colOff>124957</xdr:colOff>
      <xdr:row>4</xdr:row>
      <xdr:rowOff>167293</xdr:rowOff>
    </xdr:to>
    <xdr:pic>
      <xdr:nvPicPr>
        <xdr:cNvPr id="12860" name="Picture 3">
          <a:extLst>
            <a:ext uri="{FF2B5EF4-FFF2-40B4-BE49-F238E27FC236}">
              <a16:creationId xmlns:a16="http://schemas.microsoft.com/office/drawing/2014/main" id="{00000000-0008-0000-0000-00003C32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185523" y="4536"/>
          <a:ext cx="641577" cy="1015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75</xdr:col>
      <xdr:colOff>126999</xdr:colOff>
      <xdr:row>0</xdr:row>
      <xdr:rowOff>157239</xdr:rowOff>
    </xdr:from>
    <xdr:to>
      <xdr:col>101</xdr:col>
      <xdr:colOff>121707</xdr:colOff>
      <xdr:row>71</xdr:row>
      <xdr:rowOff>46113</xdr:rowOff>
    </xdr:to>
    <xdr:sp macro="" textlink="">
      <xdr:nvSpPr>
        <xdr:cNvPr id="15" name="四角形吹き出し 14">
          <a:extLst>
            <a:ext uri="{FF2B5EF4-FFF2-40B4-BE49-F238E27FC236}">
              <a16:creationId xmlns:a16="http://schemas.microsoft.com/office/drawing/2014/main" id="{00000000-0008-0000-0000-00000F000000}"/>
            </a:ext>
          </a:extLst>
        </xdr:cNvPr>
        <xdr:cNvSpPr/>
      </xdr:nvSpPr>
      <xdr:spPr>
        <a:xfrm>
          <a:off x="12509499" y="157239"/>
          <a:ext cx="3532565" cy="7141481"/>
        </a:xfrm>
        <a:prstGeom prst="wedgeRectCallout">
          <a:avLst>
            <a:gd name="adj1" fmla="val -61154"/>
            <a:gd name="adj2" fmla="val -43214"/>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UD デジタル 教科書体 N-R" panose="02020400000000000000" pitchFamily="17" charset="-128"/>
              <a:ea typeface="UD デジタル 教科書体 N-R" panose="02020400000000000000" pitchFamily="17" charset="-128"/>
            </a:rPr>
            <a:t>「マスクサイズ」は上の漢字を隠すマスクのサイズです。全部・大・小・なしがあります。初めはなし・小から始めて、書けるようになれば隠すサイズを大きくします。</a:t>
          </a:r>
          <a:endParaRPr kumimoji="1" lang="en-US" altLang="ja-JP" sz="1600">
            <a:solidFill>
              <a:sysClr val="windowText" lastClr="000000"/>
            </a:solidFill>
            <a:latin typeface="UD デジタル 教科書体 N-R" panose="02020400000000000000" pitchFamily="17" charset="-128"/>
            <a:ea typeface="UD デジタル 教科書体 N-R" panose="02020400000000000000" pitchFamily="17" charset="-128"/>
          </a:endParaRPr>
        </a:p>
        <a:p>
          <a:pPr algn="l"/>
          <a:r>
            <a:rPr kumimoji="1" lang="ja-JP" altLang="en-US" sz="1600">
              <a:solidFill>
                <a:sysClr val="windowText" lastClr="000000"/>
              </a:solidFill>
              <a:latin typeface="UD デジタル 教科書体 N-R" panose="02020400000000000000" pitchFamily="17" charset="-128"/>
              <a:ea typeface="UD デジタル 教科書体 N-R" panose="02020400000000000000" pitchFamily="17" charset="-128"/>
            </a:rPr>
            <a:t>「並び替え」は上の漢字と下の文の対応です。「する」にすると漢字と文は対応しません。「しない」にすると対応します。</a:t>
          </a:r>
          <a:endParaRPr kumimoji="1" lang="en-US" altLang="ja-JP" sz="1600">
            <a:solidFill>
              <a:sysClr val="windowText" lastClr="000000"/>
            </a:solidFill>
            <a:latin typeface="UD デジタル 教科書体 N-R" panose="02020400000000000000" pitchFamily="17" charset="-128"/>
            <a:ea typeface="UD デジタル 教科書体 N-R" panose="02020400000000000000" pitchFamily="17" charset="-128"/>
          </a:endParaRPr>
        </a:p>
        <a:p>
          <a:pPr algn="l"/>
          <a:r>
            <a:rPr kumimoji="1" lang="ja-JP" altLang="en-US" sz="1600">
              <a:solidFill>
                <a:sysClr val="windowText" lastClr="000000"/>
              </a:solidFill>
              <a:latin typeface="UD デジタル 教科書体 N-R" panose="02020400000000000000" pitchFamily="17" charset="-128"/>
              <a:ea typeface="UD デジタル 教科書体 N-R" panose="02020400000000000000" pitchFamily="17" charset="-128"/>
            </a:rPr>
            <a:t>「漢字」は、問題文の中に漢字を入れるか入れないかを選択できます。</a:t>
          </a:r>
          <a:endParaRPr kumimoji="1" lang="en-US" altLang="ja-JP" sz="1600">
            <a:solidFill>
              <a:sysClr val="windowText" lastClr="000000"/>
            </a:solidFill>
            <a:latin typeface="UD デジタル 教科書体 N-R" panose="02020400000000000000" pitchFamily="17" charset="-128"/>
            <a:ea typeface="UD デジタル 教科書体 N-R" panose="02020400000000000000" pitchFamily="17" charset="-128"/>
          </a:endParaRPr>
        </a:p>
        <a:p>
          <a:pPr algn="l"/>
          <a:r>
            <a:rPr kumimoji="1" lang="ja-JP" altLang="en-US" sz="1600">
              <a:solidFill>
                <a:sysClr val="windowText" lastClr="000000"/>
              </a:solidFill>
              <a:latin typeface="UD デジタル 教科書体 N-R" panose="02020400000000000000" pitchFamily="17" charset="-128"/>
              <a:ea typeface="UD デジタル 教科書体 N-R" panose="02020400000000000000" pitchFamily="17" charset="-128"/>
            </a:rPr>
            <a:t>「ふりがな」は、読みのところにふり仮名を入れる入れないが選択できます。</a:t>
          </a:r>
          <a:endParaRPr kumimoji="1" lang="en-US" altLang="ja-JP" sz="1600">
            <a:solidFill>
              <a:sysClr val="windowText" lastClr="000000"/>
            </a:solidFill>
            <a:latin typeface="UD デジタル 教科書体 N-R" panose="02020400000000000000" pitchFamily="17" charset="-128"/>
            <a:ea typeface="UD デジタル 教科書体 N-R" panose="02020400000000000000" pitchFamily="17" charset="-128"/>
          </a:endParaRPr>
        </a:p>
        <a:p>
          <a:pPr algn="l"/>
          <a:r>
            <a:rPr kumimoji="1" lang="ja-JP" altLang="en-US" sz="1600">
              <a:solidFill>
                <a:sysClr val="windowText" lastClr="000000"/>
              </a:solidFill>
              <a:latin typeface="UD デジタル 教科書体 N-R" panose="02020400000000000000" pitchFamily="17" charset="-128"/>
              <a:ea typeface="UD デジタル 教科書体 N-R" panose="02020400000000000000" pitchFamily="17" charset="-128"/>
            </a:rPr>
            <a:t>「文字色」は黒文字、なぞり文字を選択できます。文字を丁寧に書かせる練習をしたいときは、なぞり文字を選択して、なぞる練習もさせます。</a:t>
          </a:r>
          <a:endParaRPr kumimoji="1" lang="en-US" altLang="ja-JP" sz="1600">
            <a:solidFill>
              <a:sysClr val="windowText" lastClr="000000"/>
            </a:solidFill>
            <a:latin typeface="UD デジタル 教科書体 N-R" panose="02020400000000000000" pitchFamily="17" charset="-128"/>
            <a:ea typeface="UD デジタル 教科書体 N-R" panose="02020400000000000000" pitchFamily="17" charset="-128"/>
          </a:endParaRPr>
        </a:p>
        <a:p>
          <a:pPr algn="l"/>
          <a:endParaRPr kumimoji="1" lang="ja-JP" altLang="en-US" sz="1400">
            <a:solidFill>
              <a:sysClr val="windowText" lastClr="000000"/>
            </a:solidFill>
            <a:latin typeface="UD デジタル 教科書体 N-R" panose="02020400000000000000" pitchFamily="17" charset="-128"/>
            <a:ea typeface="UD デジタル 教科書体 N-R" panose="02020400000000000000" pitchFamily="17" charset="-128"/>
          </a:endParaRPr>
        </a:p>
      </xdr:txBody>
    </xdr:sp>
    <xdr:clientData/>
  </xdr:twoCellAnchor>
  <mc:AlternateContent xmlns:mc="http://schemas.openxmlformats.org/markup-compatibility/2006">
    <mc:Choice xmlns:a14="http://schemas.microsoft.com/office/drawing/2010/main" Requires="a14">
      <xdr:twoCellAnchor editAs="oneCell">
        <xdr:from>
          <xdr:col>0</xdr:col>
          <xdr:colOff>31750</xdr:colOff>
          <xdr:row>13</xdr:row>
          <xdr:rowOff>7937</xdr:rowOff>
        </xdr:from>
        <xdr:to>
          <xdr:col>1</xdr:col>
          <xdr:colOff>3175</xdr:colOff>
          <xdr:row>20</xdr:row>
          <xdr:rowOff>69850</xdr:rowOff>
        </xdr:to>
        <xdr:pic>
          <xdr:nvPicPr>
            <xdr:cNvPr id="16" name="図 15">
              <a:extLst>
                <a:ext uri="{FF2B5EF4-FFF2-40B4-BE49-F238E27FC236}">
                  <a16:creationId xmlns:a16="http://schemas.microsoft.com/office/drawing/2014/main" id="{00000000-0008-0000-0000-000010000000}"/>
                </a:ext>
              </a:extLst>
            </xdr:cNvPr>
            <xdr:cNvPicPr>
              <a:picLocks noChangeAspect="1" noChangeArrowheads="1"/>
              <a:extLst>
                <a:ext uri="{84589F7E-364E-4C9E-8A38-B11213B215E9}">
                  <a14:cameraTool cellRange="mondai_1" spid="_x0000_s5946"/>
                </a:ext>
              </a:extLst>
            </xdr:cNvPicPr>
          </xdr:nvPicPr>
          <xdr:blipFill>
            <a:blip xmlns:r="http://schemas.openxmlformats.org/officeDocument/2006/relationships" r:embed="rId1"/>
            <a:srcRect/>
            <a:stretch>
              <a:fillRect/>
            </a:stretch>
          </xdr:blipFill>
          <xdr:spPr bwMode="auto">
            <a:xfrm>
              <a:off x="31750" y="2508250"/>
              <a:ext cx="665389" cy="617538"/>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21</xdr:row>
          <xdr:rowOff>7938</xdr:rowOff>
        </xdr:from>
        <xdr:to>
          <xdr:col>1</xdr:col>
          <xdr:colOff>3175</xdr:colOff>
          <xdr:row>28</xdr:row>
          <xdr:rowOff>69851</xdr:rowOff>
        </xdr:to>
        <xdr:pic>
          <xdr:nvPicPr>
            <xdr:cNvPr id="18" name="図 17">
              <a:extLst>
                <a:ext uri="{FF2B5EF4-FFF2-40B4-BE49-F238E27FC236}">
                  <a16:creationId xmlns:a16="http://schemas.microsoft.com/office/drawing/2014/main" id="{00000000-0008-0000-0000-000012000000}"/>
                </a:ext>
              </a:extLst>
            </xdr:cNvPr>
            <xdr:cNvPicPr>
              <a:picLocks noChangeAspect="1" noChangeArrowheads="1"/>
              <a:extLst>
                <a:ext uri="{84589F7E-364E-4C9E-8A38-B11213B215E9}">
                  <a14:cameraTool cellRange="mondai_1" spid="_x0000_s5947"/>
                </a:ext>
              </a:extLst>
            </xdr:cNvPicPr>
          </xdr:nvPicPr>
          <xdr:blipFill>
            <a:blip xmlns:r="http://schemas.openxmlformats.org/officeDocument/2006/relationships" r:embed="rId1"/>
            <a:srcRect/>
            <a:stretch>
              <a:fillRect/>
            </a:stretch>
          </xdr:blipFill>
          <xdr:spPr bwMode="auto">
            <a:xfrm>
              <a:off x="31750" y="3143251"/>
              <a:ext cx="665389" cy="617538"/>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xdr:colOff>
          <xdr:row>28</xdr:row>
          <xdr:rowOff>63500</xdr:rowOff>
        </xdr:from>
        <xdr:to>
          <xdr:col>0</xdr:col>
          <xdr:colOff>689201</xdr:colOff>
          <xdr:row>36</xdr:row>
          <xdr:rowOff>46038</xdr:rowOff>
        </xdr:to>
        <xdr:pic>
          <xdr:nvPicPr>
            <xdr:cNvPr id="23" name="図 22">
              <a:extLst>
                <a:ext uri="{FF2B5EF4-FFF2-40B4-BE49-F238E27FC236}">
                  <a16:creationId xmlns:a16="http://schemas.microsoft.com/office/drawing/2014/main" id="{00000000-0008-0000-0000-000017000000}"/>
                </a:ext>
              </a:extLst>
            </xdr:cNvPr>
            <xdr:cNvPicPr>
              <a:picLocks noChangeAspect="1" noChangeArrowheads="1"/>
              <a:extLst>
                <a:ext uri="{84589F7E-364E-4C9E-8A38-B11213B215E9}">
                  <a14:cameraTool cellRange="mondai_1" spid="_x0000_s5948"/>
                </a:ext>
              </a:extLst>
            </xdr:cNvPicPr>
          </xdr:nvPicPr>
          <xdr:blipFill>
            <a:blip xmlns:r="http://schemas.openxmlformats.org/officeDocument/2006/relationships" r:embed="rId1"/>
            <a:srcRect/>
            <a:stretch>
              <a:fillRect/>
            </a:stretch>
          </xdr:blipFill>
          <xdr:spPr bwMode="auto">
            <a:xfrm>
              <a:off x="23812" y="3754438"/>
              <a:ext cx="665389" cy="617538"/>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23813</xdr:colOff>
          <xdr:row>37</xdr:row>
          <xdr:rowOff>15875</xdr:rowOff>
        </xdr:from>
        <xdr:to>
          <xdr:col>0</xdr:col>
          <xdr:colOff>689202</xdr:colOff>
          <xdr:row>44</xdr:row>
          <xdr:rowOff>77788</xdr:rowOff>
        </xdr:to>
        <xdr:pic>
          <xdr:nvPicPr>
            <xdr:cNvPr id="25" name="図 24">
              <a:extLst>
                <a:ext uri="{FF2B5EF4-FFF2-40B4-BE49-F238E27FC236}">
                  <a16:creationId xmlns:a16="http://schemas.microsoft.com/office/drawing/2014/main" id="{00000000-0008-0000-0000-000019000000}"/>
                </a:ext>
              </a:extLst>
            </xdr:cNvPr>
            <xdr:cNvPicPr>
              <a:picLocks noChangeAspect="1" noChangeArrowheads="1"/>
              <a:extLst>
                <a:ext uri="{84589F7E-364E-4C9E-8A38-B11213B215E9}">
                  <a14:cameraTool cellRange="mondai_1" spid="_x0000_s5949"/>
                </a:ext>
              </a:extLst>
            </xdr:cNvPicPr>
          </xdr:nvPicPr>
          <xdr:blipFill>
            <a:blip xmlns:r="http://schemas.openxmlformats.org/officeDocument/2006/relationships" r:embed="rId1"/>
            <a:srcRect/>
            <a:stretch>
              <a:fillRect/>
            </a:stretch>
          </xdr:blipFill>
          <xdr:spPr bwMode="auto">
            <a:xfrm>
              <a:off x="23813" y="4421188"/>
              <a:ext cx="665389" cy="617538"/>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23813</xdr:colOff>
          <xdr:row>45</xdr:row>
          <xdr:rowOff>0</xdr:rowOff>
        </xdr:from>
        <xdr:to>
          <xdr:col>0</xdr:col>
          <xdr:colOff>689202</xdr:colOff>
          <xdr:row>52</xdr:row>
          <xdr:rowOff>61913</xdr:rowOff>
        </xdr:to>
        <xdr:pic>
          <xdr:nvPicPr>
            <xdr:cNvPr id="27" name="図 26">
              <a:extLst>
                <a:ext uri="{FF2B5EF4-FFF2-40B4-BE49-F238E27FC236}">
                  <a16:creationId xmlns:a16="http://schemas.microsoft.com/office/drawing/2014/main" id="{00000000-0008-0000-0000-00001B000000}"/>
                </a:ext>
              </a:extLst>
            </xdr:cNvPr>
            <xdr:cNvPicPr>
              <a:picLocks noChangeAspect="1" noChangeArrowheads="1"/>
              <a:extLst>
                <a:ext uri="{84589F7E-364E-4C9E-8A38-B11213B215E9}">
                  <a14:cameraTool cellRange="mondai_1" spid="_x0000_s5950"/>
                </a:ext>
              </a:extLst>
            </xdr:cNvPicPr>
          </xdr:nvPicPr>
          <xdr:blipFill>
            <a:blip xmlns:r="http://schemas.openxmlformats.org/officeDocument/2006/relationships" r:embed="rId1"/>
            <a:srcRect/>
            <a:stretch>
              <a:fillRect/>
            </a:stretch>
          </xdr:blipFill>
          <xdr:spPr bwMode="auto">
            <a:xfrm>
              <a:off x="23813" y="5040313"/>
              <a:ext cx="665389" cy="617538"/>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xdr:colOff>
          <xdr:row>53</xdr:row>
          <xdr:rowOff>15875</xdr:rowOff>
        </xdr:from>
        <xdr:to>
          <xdr:col>0</xdr:col>
          <xdr:colOff>689201</xdr:colOff>
          <xdr:row>60</xdr:row>
          <xdr:rowOff>77788</xdr:rowOff>
        </xdr:to>
        <xdr:pic>
          <xdr:nvPicPr>
            <xdr:cNvPr id="28" name="図 27">
              <a:extLst>
                <a:ext uri="{FF2B5EF4-FFF2-40B4-BE49-F238E27FC236}">
                  <a16:creationId xmlns:a16="http://schemas.microsoft.com/office/drawing/2014/main" id="{00000000-0008-0000-0000-00001C000000}"/>
                </a:ext>
              </a:extLst>
            </xdr:cNvPr>
            <xdr:cNvPicPr>
              <a:picLocks noChangeAspect="1" noChangeArrowheads="1"/>
              <a:extLst>
                <a:ext uri="{84589F7E-364E-4C9E-8A38-B11213B215E9}">
                  <a14:cameraTool cellRange="mondai_1" spid="_x0000_s5951"/>
                </a:ext>
              </a:extLst>
            </xdr:cNvPicPr>
          </xdr:nvPicPr>
          <xdr:blipFill>
            <a:blip xmlns:r="http://schemas.openxmlformats.org/officeDocument/2006/relationships" r:embed="rId1"/>
            <a:srcRect/>
            <a:stretch>
              <a:fillRect/>
            </a:stretch>
          </xdr:blipFill>
          <xdr:spPr bwMode="auto">
            <a:xfrm>
              <a:off x="23812" y="5691188"/>
              <a:ext cx="665389" cy="617538"/>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61</xdr:row>
          <xdr:rowOff>7938</xdr:rowOff>
        </xdr:from>
        <xdr:to>
          <xdr:col>1</xdr:col>
          <xdr:colOff>14514</xdr:colOff>
          <xdr:row>68</xdr:row>
          <xdr:rowOff>69851</xdr:rowOff>
        </xdr:to>
        <xdr:pic>
          <xdr:nvPicPr>
            <xdr:cNvPr id="29" name="図 28">
              <a:extLst>
                <a:ext uri="{FF2B5EF4-FFF2-40B4-BE49-F238E27FC236}">
                  <a16:creationId xmlns:a16="http://schemas.microsoft.com/office/drawing/2014/main" id="{00000000-0008-0000-0000-00001D000000}"/>
                </a:ext>
              </a:extLst>
            </xdr:cNvPr>
            <xdr:cNvPicPr>
              <a:picLocks noChangeAspect="1" noChangeArrowheads="1"/>
              <a:extLst>
                <a:ext uri="{84589F7E-364E-4C9E-8A38-B11213B215E9}">
                  <a14:cameraTool cellRange="mondai_1" spid="_x0000_s5952"/>
                </a:ext>
              </a:extLst>
            </xdr:cNvPicPr>
          </xdr:nvPicPr>
          <xdr:blipFill>
            <a:blip xmlns:r="http://schemas.openxmlformats.org/officeDocument/2006/relationships" r:embed="rId1"/>
            <a:srcRect/>
            <a:stretch>
              <a:fillRect/>
            </a:stretch>
          </xdr:blipFill>
          <xdr:spPr bwMode="auto">
            <a:xfrm>
              <a:off x="47625" y="6318251"/>
              <a:ext cx="665389" cy="617538"/>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69</xdr:row>
          <xdr:rowOff>23812</xdr:rowOff>
        </xdr:from>
        <xdr:to>
          <xdr:col>1</xdr:col>
          <xdr:colOff>3175</xdr:colOff>
          <xdr:row>77</xdr:row>
          <xdr:rowOff>6351</xdr:rowOff>
        </xdr:to>
        <xdr:pic>
          <xdr:nvPicPr>
            <xdr:cNvPr id="30" name="図 29">
              <a:extLst>
                <a:ext uri="{FF2B5EF4-FFF2-40B4-BE49-F238E27FC236}">
                  <a16:creationId xmlns:a16="http://schemas.microsoft.com/office/drawing/2014/main" id="{00000000-0008-0000-0000-00001E000000}"/>
                </a:ext>
              </a:extLst>
            </xdr:cNvPr>
            <xdr:cNvPicPr>
              <a:picLocks noChangeAspect="1" noChangeArrowheads="1"/>
              <a:extLst>
                <a:ext uri="{84589F7E-364E-4C9E-8A38-B11213B215E9}">
                  <a14:cameraTool cellRange="mondai_1" spid="_x0000_s5953"/>
                </a:ext>
              </a:extLst>
            </xdr:cNvPicPr>
          </xdr:nvPicPr>
          <xdr:blipFill>
            <a:blip xmlns:r="http://schemas.openxmlformats.org/officeDocument/2006/relationships" r:embed="rId1"/>
            <a:srcRect/>
            <a:stretch>
              <a:fillRect/>
            </a:stretch>
          </xdr:blipFill>
          <xdr:spPr bwMode="auto">
            <a:xfrm>
              <a:off x="31750" y="6969125"/>
              <a:ext cx="665389" cy="617538"/>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31750</xdr:colOff>
          <xdr:row>77</xdr:row>
          <xdr:rowOff>31750</xdr:rowOff>
        </xdr:from>
        <xdr:to>
          <xdr:col>1</xdr:col>
          <xdr:colOff>3175</xdr:colOff>
          <xdr:row>85</xdr:row>
          <xdr:rowOff>14288</xdr:rowOff>
        </xdr:to>
        <xdr:pic>
          <xdr:nvPicPr>
            <xdr:cNvPr id="31" name="図 30">
              <a:extLst>
                <a:ext uri="{FF2B5EF4-FFF2-40B4-BE49-F238E27FC236}">
                  <a16:creationId xmlns:a16="http://schemas.microsoft.com/office/drawing/2014/main" id="{00000000-0008-0000-0000-00001F000000}"/>
                </a:ext>
              </a:extLst>
            </xdr:cNvPr>
            <xdr:cNvPicPr>
              <a:picLocks noChangeAspect="1" noChangeArrowheads="1"/>
              <a:extLst>
                <a:ext uri="{84589F7E-364E-4C9E-8A38-B11213B215E9}">
                  <a14:cameraTool cellRange="mondai_1" spid="_x0000_s5954"/>
                </a:ext>
              </a:extLst>
            </xdr:cNvPicPr>
          </xdr:nvPicPr>
          <xdr:blipFill>
            <a:blip xmlns:r="http://schemas.openxmlformats.org/officeDocument/2006/relationships" r:embed="rId1"/>
            <a:srcRect/>
            <a:stretch>
              <a:fillRect/>
            </a:stretch>
          </xdr:blipFill>
          <xdr:spPr bwMode="auto">
            <a:xfrm>
              <a:off x="31750" y="7612063"/>
              <a:ext cx="665389" cy="617538"/>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23813</xdr:colOff>
          <xdr:row>85</xdr:row>
          <xdr:rowOff>23813</xdr:rowOff>
        </xdr:from>
        <xdr:to>
          <xdr:col>0</xdr:col>
          <xdr:colOff>689202</xdr:colOff>
          <xdr:row>93</xdr:row>
          <xdr:rowOff>6351</xdr:rowOff>
        </xdr:to>
        <xdr:pic>
          <xdr:nvPicPr>
            <xdr:cNvPr id="32" name="図 31">
              <a:extLst>
                <a:ext uri="{FF2B5EF4-FFF2-40B4-BE49-F238E27FC236}">
                  <a16:creationId xmlns:a16="http://schemas.microsoft.com/office/drawing/2014/main" id="{00000000-0008-0000-0000-000020000000}"/>
                </a:ext>
              </a:extLst>
            </xdr:cNvPr>
            <xdr:cNvPicPr>
              <a:picLocks noChangeAspect="1" noChangeArrowheads="1"/>
              <a:extLst>
                <a:ext uri="{84589F7E-364E-4C9E-8A38-B11213B215E9}">
                  <a14:cameraTool cellRange="mondai_1" spid="_x0000_s5955"/>
                </a:ext>
              </a:extLst>
            </xdr:cNvPicPr>
          </xdr:nvPicPr>
          <xdr:blipFill>
            <a:blip xmlns:r="http://schemas.openxmlformats.org/officeDocument/2006/relationships" r:embed="rId1"/>
            <a:srcRect/>
            <a:stretch>
              <a:fillRect/>
            </a:stretch>
          </xdr:blipFill>
          <xdr:spPr bwMode="auto">
            <a:xfrm>
              <a:off x="23813" y="8239126"/>
              <a:ext cx="665389" cy="617538"/>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14</xdr:col>
      <xdr:colOff>114300</xdr:colOff>
      <xdr:row>2</xdr:row>
      <xdr:rowOff>28575</xdr:rowOff>
    </xdr:from>
    <xdr:to>
      <xdr:col>24</xdr:col>
      <xdr:colOff>114300</xdr:colOff>
      <xdr:row>12</xdr:row>
      <xdr:rowOff>9525</xdr:rowOff>
    </xdr:to>
    <xdr:sp macro="" textlink="">
      <xdr:nvSpPr>
        <xdr:cNvPr id="4" name="四角形吹き出し 3">
          <a:extLst>
            <a:ext uri="{FF2B5EF4-FFF2-40B4-BE49-F238E27FC236}">
              <a16:creationId xmlns:a16="http://schemas.microsoft.com/office/drawing/2014/main" id="{00000000-0008-0000-0100-000004000000}"/>
            </a:ext>
          </a:extLst>
        </xdr:cNvPr>
        <xdr:cNvSpPr/>
      </xdr:nvSpPr>
      <xdr:spPr>
        <a:xfrm>
          <a:off x="7667625" y="28575"/>
          <a:ext cx="2571750" cy="1943100"/>
        </a:xfrm>
        <a:prstGeom prst="wedgeRectCallout">
          <a:avLst>
            <a:gd name="adj1" fmla="val -22685"/>
            <a:gd name="adj2" fmla="val 84907"/>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latin typeface="UD デジタル 教科書体 N-R" panose="02020400000000000000" pitchFamily="17" charset="-128"/>
              <a:ea typeface="UD デジタル 教科書体 N-R" panose="02020400000000000000" pitchFamily="17" charset="-128"/>
            </a:rPr>
            <a:t>左の表に漢字、問題文を入れてください。問題文を入れるとその右側に問題文が一文字ずつ分かれて表示されます。その漢字にふり仮名を入れてください。</a:t>
          </a:r>
          <a:endParaRPr kumimoji="1" lang="en-US" altLang="ja-JP" sz="1200">
            <a:solidFill>
              <a:schemeClr val="tx1"/>
            </a:solidFill>
            <a:latin typeface="UD デジタル 教科書体 N-R" panose="02020400000000000000" pitchFamily="17" charset="-128"/>
            <a:ea typeface="UD デジタル 教科書体 N-R" panose="02020400000000000000" pitchFamily="17" charset="-128"/>
          </a:endParaRPr>
        </a:p>
        <a:p>
          <a:pPr algn="l"/>
          <a:r>
            <a:rPr kumimoji="1" lang="ja-JP" altLang="en-US" sz="1200">
              <a:solidFill>
                <a:schemeClr val="tx1"/>
              </a:solidFill>
              <a:latin typeface="UD デジタル 教科書体 N-R" panose="02020400000000000000" pitchFamily="17" charset="-128"/>
              <a:ea typeface="UD デジタル 教科書体 N-R" panose="02020400000000000000" pitchFamily="17" charset="-128"/>
            </a:rPr>
            <a:t>次に「印刷シート」に行き、印刷されるプリントを確認して、印刷してください。</a:t>
          </a:r>
        </a:p>
      </xdr:txBody>
    </xdr:sp>
    <xdr:clientData/>
  </xdr:twoCellAnchor>
  <xdr:oneCellAnchor>
    <xdr:from>
      <xdr:col>14</xdr:col>
      <xdr:colOff>171450</xdr:colOff>
      <xdr:row>14</xdr:row>
      <xdr:rowOff>171450</xdr:rowOff>
    </xdr:from>
    <xdr:ext cx="544343" cy="878568"/>
    <xdr:pic>
      <xdr:nvPicPr>
        <xdr:cNvPr id="5" name="Picture 3">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24775" y="2524125"/>
          <a:ext cx="544343" cy="8785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1</xdr:rowOff>
    </xdr:from>
    <xdr:to>
      <xdr:col>7</xdr:col>
      <xdr:colOff>0</xdr:colOff>
      <xdr:row>4</xdr:row>
      <xdr:rowOff>0</xdr:rowOff>
    </xdr:to>
    <xdr:sp macro="" textlink="">
      <xdr:nvSpPr>
        <xdr:cNvPr id="6" name="正方形/長方形 5">
          <a:extLst>
            <a:ext uri="{FF2B5EF4-FFF2-40B4-BE49-F238E27FC236}">
              <a16:creationId xmlns:a16="http://schemas.microsoft.com/office/drawing/2014/main" id="{00000000-0008-0000-0200-000006000000}"/>
            </a:ext>
          </a:extLst>
        </xdr:cNvPr>
        <xdr:cNvSpPr/>
      </xdr:nvSpPr>
      <xdr:spPr>
        <a:xfrm>
          <a:off x="685800" y="1600201"/>
          <a:ext cx="1200150" cy="8001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0</xdr:colOff>
      <xdr:row>0</xdr:row>
      <xdr:rowOff>0</xdr:rowOff>
    </xdr:from>
    <xdr:to>
      <xdr:col>7</xdr:col>
      <xdr:colOff>0</xdr:colOff>
      <xdr:row>1</xdr:row>
      <xdr:rowOff>0</xdr:rowOff>
    </xdr:to>
    <xdr:sp macro="" textlink="">
      <xdr:nvSpPr>
        <xdr:cNvPr id="10" name="正方形/長方形 9">
          <a:extLst>
            <a:ext uri="{FF2B5EF4-FFF2-40B4-BE49-F238E27FC236}">
              <a16:creationId xmlns:a16="http://schemas.microsoft.com/office/drawing/2014/main" id="{00000000-0008-0000-0200-00000A000000}"/>
            </a:ext>
          </a:extLst>
        </xdr:cNvPr>
        <xdr:cNvSpPr/>
      </xdr:nvSpPr>
      <xdr:spPr>
        <a:xfrm>
          <a:off x="685800" y="0"/>
          <a:ext cx="1200150" cy="8001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21000</xdr:colOff>
      <xdr:row>1</xdr:row>
      <xdr:rowOff>180976</xdr:rowOff>
    </xdr:from>
    <xdr:to>
      <xdr:col>6</xdr:col>
      <xdr:colOff>104775</xdr:colOff>
      <xdr:row>1</xdr:row>
      <xdr:rowOff>653176</xdr:rowOff>
    </xdr:to>
    <xdr:sp macro="" textlink="">
      <xdr:nvSpPr>
        <xdr:cNvPr id="17" name="円/楕円 16">
          <a:extLst>
            <a:ext uri="{FF2B5EF4-FFF2-40B4-BE49-F238E27FC236}">
              <a16:creationId xmlns:a16="http://schemas.microsoft.com/office/drawing/2014/main" id="{00000000-0008-0000-0200-000011000000}"/>
            </a:ext>
          </a:extLst>
        </xdr:cNvPr>
        <xdr:cNvSpPr/>
      </xdr:nvSpPr>
      <xdr:spPr>
        <a:xfrm>
          <a:off x="1525950" y="981076"/>
          <a:ext cx="483825" cy="472200"/>
        </a:xfrm>
        <a:prstGeom prst="ellipse">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123825</xdr:colOff>
      <xdr:row>2</xdr:row>
      <xdr:rowOff>266700</xdr:rowOff>
    </xdr:from>
    <xdr:to>
      <xdr:col>6</xdr:col>
      <xdr:colOff>11775</xdr:colOff>
      <xdr:row>2</xdr:row>
      <xdr:rowOff>554700</xdr:rowOff>
    </xdr:to>
    <xdr:sp macro="" textlink="">
      <xdr:nvSpPr>
        <xdr:cNvPr id="18" name="円/楕円 17">
          <a:extLst>
            <a:ext uri="{FF2B5EF4-FFF2-40B4-BE49-F238E27FC236}">
              <a16:creationId xmlns:a16="http://schemas.microsoft.com/office/drawing/2014/main" id="{00000000-0008-0000-0200-000012000000}"/>
            </a:ext>
          </a:extLst>
        </xdr:cNvPr>
        <xdr:cNvSpPr/>
      </xdr:nvSpPr>
      <xdr:spPr>
        <a:xfrm flipV="1">
          <a:off x="1628775" y="1866900"/>
          <a:ext cx="288000" cy="288000"/>
        </a:xfrm>
        <a:prstGeom prst="ellipse">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kumimoji="1" lang="ja-JP" altLang="en-US" sz="1100"/>
        </a:p>
      </xdr:txBody>
    </xdr:sp>
    <xdr:clientData/>
  </xdr:twoCellAnchor>
  <xdr:twoCellAnchor>
    <xdr:from>
      <xdr:col>2</xdr:col>
      <xdr:colOff>0</xdr:colOff>
      <xdr:row>3</xdr:row>
      <xdr:rowOff>1</xdr:rowOff>
    </xdr:from>
    <xdr:to>
      <xdr:col>8</xdr:col>
      <xdr:colOff>0</xdr:colOff>
      <xdr:row>4</xdr:row>
      <xdr:rowOff>0</xdr:rowOff>
    </xdr:to>
    <xdr:sp macro="" textlink="">
      <xdr:nvSpPr>
        <xdr:cNvPr id="19" name="正方形/長方形 18">
          <a:extLst>
            <a:ext uri="{FF2B5EF4-FFF2-40B4-BE49-F238E27FC236}">
              <a16:creationId xmlns:a16="http://schemas.microsoft.com/office/drawing/2014/main" id="{00000000-0008-0000-0200-000013000000}"/>
            </a:ext>
          </a:extLst>
        </xdr:cNvPr>
        <xdr:cNvSpPr/>
      </xdr:nvSpPr>
      <xdr:spPr>
        <a:xfrm>
          <a:off x="1371600" y="2400301"/>
          <a:ext cx="800100" cy="80009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685799</xdr:colOff>
      <xdr:row>0</xdr:row>
      <xdr:rowOff>28575</xdr:rowOff>
    </xdr:from>
    <xdr:to>
      <xdr:col>7</xdr:col>
      <xdr:colOff>123824</xdr:colOff>
      <xdr:row>0</xdr:row>
      <xdr:rowOff>748575</xdr:rowOff>
    </xdr:to>
    <xdr:sp macro="" textlink="">
      <xdr:nvSpPr>
        <xdr:cNvPr id="20" name="正方形/長方形 19">
          <a:extLst>
            <a:ext uri="{FF2B5EF4-FFF2-40B4-BE49-F238E27FC236}">
              <a16:creationId xmlns:a16="http://schemas.microsoft.com/office/drawing/2014/main" id="{00000000-0008-0000-0200-000014000000}"/>
            </a:ext>
          </a:extLst>
        </xdr:cNvPr>
        <xdr:cNvSpPr/>
      </xdr:nvSpPr>
      <xdr:spPr>
        <a:xfrm>
          <a:off x="1371599" y="28575"/>
          <a:ext cx="790575" cy="720000"/>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4400">
              <a:solidFill>
                <a:schemeClr val="tx1"/>
              </a:solidFill>
              <a:latin typeface="UD デジタル 教科書体 N-R" panose="02020400000000000000" pitchFamily="17" charset="-128"/>
              <a:ea typeface="UD デジタル 教科書体 N-R" panose="02020400000000000000" pitchFamily="17" charset="-128"/>
            </a:rPr>
            <a:t>？</a:t>
          </a:r>
        </a:p>
      </xdr:txBody>
    </xdr:sp>
    <xdr:clientData/>
  </xdr:twoCellAnchor>
  <xdr:twoCellAnchor>
    <xdr:from>
      <xdr:col>2</xdr:col>
      <xdr:colOff>0</xdr:colOff>
      <xdr:row>0</xdr:row>
      <xdr:rowOff>0</xdr:rowOff>
    </xdr:from>
    <xdr:to>
      <xdr:col>8</xdr:col>
      <xdr:colOff>0</xdr:colOff>
      <xdr:row>1</xdr:row>
      <xdr:rowOff>0</xdr:rowOff>
    </xdr:to>
    <xdr:sp macro="" textlink="">
      <xdr:nvSpPr>
        <xdr:cNvPr id="21" name="正方形/長方形 20">
          <a:extLst>
            <a:ext uri="{FF2B5EF4-FFF2-40B4-BE49-F238E27FC236}">
              <a16:creationId xmlns:a16="http://schemas.microsoft.com/office/drawing/2014/main" id="{00000000-0008-0000-0200-000015000000}"/>
            </a:ext>
          </a:extLst>
        </xdr:cNvPr>
        <xdr:cNvSpPr/>
      </xdr:nvSpPr>
      <xdr:spPr>
        <a:xfrm>
          <a:off x="1371600" y="0"/>
          <a:ext cx="800100" cy="8001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xdr:col>
      <xdr:colOff>114300</xdr:colOff>
      <xdr:row>5</xdr:row>
      <xdr:rowOff>180492</xdr:rowOff>
    </xdr:from>
    <xdr:to>
      <xdr:col>6</xdr:col>
      <xdr:colOff>91440</xdr:colOff>
      <xdr:row>5</xdr:row>
      <xdr:rowOff>617219</xdr:rowOff>
    </xdr:to>
    <xdr:pic>
      <xdr:nvPicPr>
        <xdr:cNvPr id="22" name="図 21">
          <a:extLst>
            <a:ext uri="{FF2B5EF4-FFF2-40B4-BE49-F238E27FC236}">
              <a16:creationId xmlns:a16="http://schemas.microsoft.com/office/drawing/2014/main" id="{00000000-0008-0000-0200-000016000000}"/>
            </a:ext>
          </a:extLst>
        </xdr:cNvPr>
        <xdr:cNvPicPr>
          <a:picLocks noChangeAspect="1" noChangeArrowheads="1"/>
        </xdr:cNvPicPr>
      </xdr:nvPicPr>
      <xdr:blipFill>
        <a:blip xmlns:r="http://schemas.openxmlformats.org/officeDocument/2006/relationships" r:embed="rId1" cstate="print">
          <a:clrChange>
            <a:clrFrom>
              <a:srgbClr val="B5E61D"/>
            </a:clrFrom>
            <a:clrTo>
              <a:srgbClr val="B5E61D">
                <a:alpha val="0"/>
              </a:srgbClr>
            </a:clrTo>
          </a:clrChange>
          <a:extLst>
            <a:ext uri="{28A0092B-C50C-407E-A947-70E740481C1C}">
              <a14:useLocalDpi xmlns:a14="http://schemas.microsoft.com/office/drawing/2010/main" val="0"/>
            </a:ext>
          </a:extLst>
        </a:blip>
        <a:srcRect/>
        <a:stretch>
          <a:fillRect/>
        </a:stretch>
      </xdr:blipFill>
      <xdr:spPr bwMode="auto">
        <a:xfrm>
          <a:off x="1485900" y="4180992"/>
          <a:ext cx="510540" cy="43672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xdr:colOff>
      <xdr:row>4</xdr:row>
      <xdr:rowOff>8414</xdr:rowOff>
    </xdr:from>
    <xdr:to>
      <xdr:col>7</xdr:col>
      <xdr:colOff>114300</xdr:colOff>
      <xdr:row>4</xdr:row>
      <xdr:rowOff>792480</xdr:rowOff>
    </xdr:to>
    <xdr:pic>
      <xdr:nvPicPr>
        <xdr:cNvPr id="23" name="図 22">
          <a:extLst>
            <a:ext uri="{FF2B5EF4-FFF2-40B4-BE49-F238E27FC236}">
              <a16:creationId xmlns:a16="http://schemas.microsoft.com/office/drawing/2014/main" id="{00000000-0008-0000-0200-00001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79220" y="3208814"/>
          <a:ext cx="773430" cy="7840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60960</xdr:colOff>
      <xdr:row>6</xdr:row>
      <xdr:rowOff>228600</xdr:rowOff>
    </xdr:from>
    <xdr:to>
      <xdr:col>5</xdr:col>
      <xdr:colOff>129849</xdr:colOff>
      <xdr:row>6</xdr:row>
      <xdr:rowOff>518160</xdr:rowOff>
    </xdr:to>
    <xdr:pic>
      <xdr:nvPicPr>
        <xdr:cNvPr id="24" name="図 23">
          <a:extLst>
            <a:ext uri="{FF2B5EF4-FFF2-40B4-BE49-F238E27FC236}">
              <a16:creationId xmlns:a16="http://schemas.microsoft.com/office/drawing/2014/main" id="{00000000-0008-0000-0200-000018000000}"/>
            </a:ext>
          </a:extLst>
        </xdr:cNvPr>
        <xdr:cNvPicPr>
          <a:picLocks noChangeAspect="1" noChangeArrowheads="1"/>
        </xdr:cNvPicPr>
      </xdr:nvPicPr>
      <xdr:blipFill>
        <a:blip xmlns:r="http://schemas.openxmlformats.org/officeDocument/2006/relationships" r:embed="rId3" cstate="print">
          <a:clrChange>
            <a:clrFrom>
              <a:srgbClr val="FFC90E"/>
            </a:clrFrom>
            <a:clrTo>
              <a:srgbClr val="FFC90E">
                <a:alpha val="0"/>
              </a:srgbClr>
            </a:clrTo>
          </a:clrChange>
          <a:extLst>
            <a:ext uri="{28A0092B-C50C-407E-A947-70E740481C1C}">
              <a14:useLocalDpi xmlns:a14="http://schemas.microsoft.com/office/drawing/2010/main" val="0"/>
            </a:ext>
          </a:extLst>
        </a:blip>
        <a:srcRect/>
        <a:stretch>
          <a:fillRect/>
        </a:stretch>
      </xdr:blipFill>
      <xdr:spPr bwMode="auto">
        <a:xfrm>
          <a:off x="1565910" y="5029200"/>
          <a:ext cx="335589" cy="2895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R110"/>
  <sheetViews>
    <sheetView showGridLines="0" showRowColHeaders="0" tabSelected="1" zoomScale="70" zoomScaleNormal="70" workbookViewId="0">
      <selection activeCell="A2" sqref="A2:E2"/>
    </sheetView>
  </sheetViews>
  <sheetFormatPr defaultColWidth="9" defaultRowHeight="15" x14ac:dyDescent="0.15"/>
  <cols>
    <col min="1" max="1" width="9.125" style="1" customWidth="1"/>
    <col min="2" max="58" width="2.125" style="1" customWidth="1"/>
    <col min="59" max="63" width="2" style="1" customWidth="1"/>
    <col min="64" max="158" width="1.75" style="1" customWidth="1"/>
    <col min="159" max="16384" width="9" style="1"/>
  </cols>
  <sheetData>
    <row r="1" spans="1:148" ht="33" customHeight="1" x14ac:dyDescent="0.15">
      <c r="A1" s="61" t="s">
        <v>10</v>
      </c>
      <c r="B1" s="62"/>
      <c r="C1" s="62"/>
      <c r="D1" s="62"/>
      <c r="E1" s="63"/>
      <c r="F1" s="65" t="s">
        <v>8</v>
      </c>
      <c r="G1" s="65"/>
      <c r="H1" s="65"/>
      <c r="I1" s="65"/>
      <c r="J1" s="65"/>
      <c r="K1" s="65"/>
      <c r="L1" s="66"/>
      <c r="M1" s="66"/>
      <c r="N1" s="66"/>
      <c r="O1" s="66"/>
      <c r="P1" s="44" t="s">
        <v>0</v>
      </c>
      <c r="Q1" s="44"/>
      <c r="R1" s="44"/>
      <c r="S1" s="44"/>
      <c r="T1" s="44"/>
      <c r="U1" s="44"/>
      <c r="V1" s="45"/>
      <c r="W1" s="45"/>
      <c r="X1" s="45"/>
      <c r="Y1" s="45"/>
      <c r="Z1" s="44" t="s">
        <v>9</v>
      </c>
      <c r="AA1" s="44"/>
      <c r="AB1" s="44"/>
      <c r="AC1" s="44"/>
      <c r="AD1" s="44"/>
      <c r="AE1" s="44"/>
      <c r="AF1" s="45"/>
      <c r="AG1" s="45"/>
      <c r="AH1" s="45"/>
      <c r="AI1" s="45"/>
      <c r="AJ1" s="44" t="s">
        <v>1</v>
      </c>
      <c r="AK1" s="44"/>
      <c r="AL1" s="44"/>
      <c r="AM1" s="44"/>
      <c r="AN1" s="44"/>
      <c r="AO1" s="44"/>
      <c r="AP1" s="45"/>
      <c r="AQ1" s="45"/>
      <c r="AR1" s="45"/>
      <c r="AS1" s="47"/>
      <c r="AU1" s="48" t="str">
        <f>VLOOKUP(A2,mask,2,FALSE)</f>
        <v>no</v>
      </c>
      <c r="AV1" s="49"/>
      <c r="AW1" s="49"/>
      <c r="AX1" s="49"/>
      <c r="AY1" s="49"/>
      <c r="AZ1" s="49"/>
      <c r="BA1" s="49"/>
      <c r="BB1" s="49"/>
      <c r="BC1" s="49"/>
    </row>
    <row r="2" spans="1:148" ht="33" customHeight="1" thickBot="1" x14ac:dyDescent="0.2">
      <c r="A2" s="64" t="s">
        <v>39</v>
      </c>
      <c r="B2" s="75"/>
      <c r="C2" s="75"/>
      <c r="D2" s="75"/>
      <c r="E2" s="76"/>
      <c r="F2" s="46" t="s">
        <v>7</v>
      </c>
      <c r="G2" s="46"/>
      <c r="H2" s="46"/>
      <c r="I2" s="46"/>
      <c r="J2" s="46"/>
      <c r="K2" s="46"/>
      <c r="L2" s="77"/>
      <c r="M2" s="77"/>
      <c r="N2" s="77"/>
      <c r="O2" s="77"/>
      <c r="P2" s="46" t="s">
        <v>2</v>
      </c>
      <c r="Q2" s="46"/>
      <c r="R2" s="46"/>
      <c r="S2" s="46"/>
      <c r="T2" s="46"/>
      <c r="U2" s="46"/>
      <c r="V2" s="77"/>
      <c r="W2" s="77"/>
      <c r="X2" s="77"/>
      <c r="Y2" s="77"/>
      <c r="Z2" s="46" t="s">
        <v>3</v>
      </c>
      <c r="AA2" s="46"/>
      <c r="AB2" s="46"/>
      <c r="AC2" s="46"/>
      <c r="AD2" s="46"/>
      <c r="AE2" s="46"/>
      <c r="AF2" s="77"/>
      <c r="AG2" s="77"/>
      <c r="AH2" s="77"/>
      <c r="AI2" s="77"/>
      <c r="AJ2" s="46" t="s">
        <v>38</v>
      </c>
      <c r="AK2" s="46"/>
      <c r="AL2" s="46"/>
      <c r="AM2" s="46"/>
      <c r="AN2" s="46"/>
      <c r="AO2" s="46"/>
      <c r="AP2" s="77"/>
      <c r="AQ2" s="77"/>
      <c r="AR2" s="77"/>
      <c r="AS2" s="78"/>
    </row>
    <row r="3" spans="1:148" hidden="1" x14ac:dyDescent="0.15"/>
    <row r="4" spans="1:148" ht="51.75" hidden="1" customHeight="1" x14ac:dyDescent="0.15"/>
    <row r="5" spans="1:148" ht="13.5" customHeight="1" thickBot="1" x14ac:dyDescent="0.2">
      <c r="J5" s="4"/>
      <c r="K5" s="4"/>
      <c r="L5" s="4"/>
      <c r="M5" s="4"/>
      <c r="Q5" s="4"/>
      <c r="R5" s="4"/>
      <c r="S5" s="4"/>
      <c r="T5" s="4"/>
      <c r="X5" s="4"/>
      <c r="Y5" s="4"/>
      <c r="Z5" s="4"/>
      <c r="AA5" s="4"/>
      <c r="AE5" s="4"/>
      <c r="AF5" s="4"/>
      <c r="AG5" s="4"/>
      <c r="AH5" s="4"/>
      <c r="AL5" s="4"/>
      <c r="AM5" s="4"/>
      <c r="AN5" s="4"/>
      <c r="AO5" s="4"/>
      <c r="AS5" s="4"/>
      <c r="AT5" s="4"/>
      <c r="AU5" s="4"/>
      <c r="AV5" s="4"/>
      <c r="AZ5" s="4"/>
      <c r="BA5" s="4"/>
      <c r="BB5" s="4"/>
      <c r="BC5" s="4"/>
    </row>
    <row r="6" spans="1:148" ht="6.6" customHeight="1" thickBot="1" x14ac:dyDescent="0.2">
      <c r="A6" s="60" t="str">
        <f>問題文入力シート!D2</f>
        <v>交</v>
      </c>
      <c r="C6" s="22" t="str">
        <f ca="1">VLOOKUP(8,list,14,FALSE)</f>
        <v>東</v>
      </c>
      <c r="D6" s="23"/>
      <c r="E6" s="23"/>
      <c r="F6" s="24"/>
      <c r="G6" s="28" t="str">
        <f ca="1">IF($Z$2="入れる",VLOOKUP(8,list,3,FALSE),"")</f>
        <v>とう</v>
      </c>
      <c r="H6" s="28"/>
      <c r="I6" s="42"/>
      <c r="J6" s="22" t="str">
        <f ca="1">VLOOKUP(7,list,14,FALSE)</f>
        <v>学</v>
      </c>
      <c r="K6" s="23"/>
      <c r="L6" s="23"/>
      <c r="M6" s="24"/>
      <c r="N6" s="28" t="str">
        <f ca="1">IF($Z$2="入れる",VLOOKUP(7,list,3,FALSE),"")</f>
        <v>がっ</v>
      </c>
      <c r="O6" s="28"/>
      <c r="P6" s="42"/>
      <c r="Q6" s="22" t="str">
        <f ca="1">VLOOKUP(6,list,14,FALSE)</f>
        <v>交</v>
      </c>
      <c r="R6" s="23"/>
      <c r="S6" s="23"/>
      <c r="T6" s="24"/>
      <c r="U6" s="28" t="str">
        <f ca="1">IF($Z$2="入れる",VLOOKUP(6,list,3,FALSE),"")</f>
        <v>こう</v>
      </c>
      <c r="V6" s="28"/>
      <c r="W6" s="42"/>
      <c r="X6" s="22" t="str">
        <f ca="1">VLOOKUP(5,list,14,FALSE)</f>
        <v>空</v>
      </c>
      <c r="Y6" s="23"/>
      <c r="Z6" s="23"/>
      <c r="AA6" s="24"/>
      <c r="AB6" s="28" t="str">
        <f ca="1">IF($Z$2="入れる",VLOOKUP(5,list,3,FALSE),"")</f>
        <v>あ</v>
      </c>
      <c r="AC6" s="28"/>
      <c r="AD6" s="42"/>
      <c r="AE6" s="22" t="str">
        <f ca="1">VLOOKUP(4,list,14,FALSE)</f>
        <v>夜</v>
      </c>
      <c r="AF6" s="23"/>
      <c r="AG6" s="23"/>
      <c r="AH6" s="24"/>
      <c r="AI6" s="28" t="str">
        <f ca="1">IF($Z$2="入れる",VLOOKUP(4,list,3,FALSE),"")</f>
        <v>よる</v>
      </c>
      <c r="AJ6" s="28"/>
      <c r="AK6" s="42"/>
      <c r="AL6" s="22" t="str">
        <f ca="1">VLOOKUP(3,list,14,FALSE)</f>
        <v>風</v>
      </c>
      <c r="AM6" s="23"/>
      <c r="AN6" s="23"/>
      <c r="AO6" s="24"/>
      <c r="AP6" s="28" t="str">
        <f ca="1">IF($Z$2="入れる",VLOOKUP(3,list,3,FALSE),"")</f>
        <v>ふう</v>
      </c>
      <c r="AQ6" s="28"/>
      <c r="AR6" s="42"/>
      <c r="AS6" s="22" t="str">
        <f ca="1">VLOOKUP(2,list,14,FALSE)</f>
        <v>星</v>
      </c>
      <c r="AT6" s="23"/>
      <c r="AU6" s="23"/>
      <c r="AV6" s="24"/>
      <c r="AW6" s="28" t="str">
        <f ca="1">IF($Z$2="入れる",VLOOKUP(2,list,3,FALSE),"")</f>
        <v>ほし</v>
      </c>
      <c r="AX6" s="28"/>
      <c r="AY6" s="42"/>
      <c r="AZ6" s="22" t="str">
        <f ca="1">VLOOKUP(1,list,14,FALSE)</f>
        <v>上</v>
      </c>
      <c r="BA6" s="23"/>
      <c r="BB6" s="23"/>
      <c r="BC6" s="24"/>
      <c r="BD6" s="28" t="str">
        <f ca="1">IF($Z$2="入れる",VLOOKUP(1,list,3,FALSE),"")</f>
        <v>うわ</v>
      </c>
      <c r="BE6" s="28"/>
      <c r="BF6" s="42"/>
      <c r="BG6" s="30" t="s">
        <v>4</v>
      </c>
      <c r="BH6" s="31"/>
      <c r="BI6" s="31"/>
      <c r="BJ6" s="31"/>
      <c r="BK6" s="32"/>
      <c r="EK6" s="2"/>
      <c r="EL6" s="2"/>
      <c r="EM6" s="2"/>
      <c r="EN6" s="2"/>
      <c r="EO6" s="2"/>
      <c r="EP6" s="2"/>
      <c r="EQ6" s="2"/>
      <c r="ER6" s="2"/>
    </row>
    <row r="7" spans="1:148" ht="6.6" customHeight="1" thickBot="1" x14ac:dyDescent="0.2">
      <c r="A7" s="60"/>
      <c r="C7" s="25"/>
      <c r="D7" s="26"/>
      <c r="E7" s="26"/>
      <c r="F7" s="27"/>
      <c r="G7" s="29"/>
      <c r="H7" s="29"/>
      <c r="I7" s="43"/>
      <c r="J7" s="25"/>
      <c r="K7" s="26"/>
      <c r="L7" s="26"/>
      <c r="M7" s="27"/>
      <c r="N7" s="29"/>
      <c r="O7" s="29"/>
      <c r="P7" s="43"/>
      <c r="Q7" s="25"/>
      <c r="R7" s="26"/>
      <c r="S7" s="26"/>
      <c r="T7" s="27"/>
      <c r="U7" s="29"/>
      <c r="V7" s="29"/>
      <c r="W7" s="43"/>
      <c r="X7" s="25"/>
      <c r="Y7" s="26"/>
      <c r="Z7" s="26"/>
      <c r="AA7" s="27"/>
      <c r="AB7" s="29"/>
      <c r="AC7" s="29"/>
      <c r="AD7" s="43"/>
      <c r="AE7" s="25"/>
      <c r="AF7" s="26"/>
      <c r="AG7" s="26"/>
      <c r="AH7" s="27"/>
      <c r="AI7" s="29"/>
      <c r="AJ7" s="29"/>
      <c r="AK7" s="43"/>
      <c r="AL7" s="25"/>
      <c r="AM7" s="26"/>
      <c r="AN7" s="26"/>
      <c r="AO7" s="27"/>
      <c r="AP7" s="29"/>
      <c r="AQ7" s="29"/>
      <c r="AR7" s="43"/>
      <c r="AS7" s="25"/>
      <c r="AT7" s="26"/>
      <c r="AU7" s="26"/>
      <c r="AV7" s="27"/>
      <c r="AW7" s="29"/>
      <c r="AX7" s="29"/>
      <c r="AY7" s="43"/>
      <c r="AZ7" s="25"/>
      <c r="BA7" s="26"/>
      <c r="BB7" s="26"/>
      <c r="BC7" s="27"/>
      <c r="BD7" s="29"/>
      <c r="BE7" s="29"/>
      <c r="BF7" s="43"/>
      <c r="BG7" s="33"/>
      <c r="BH7" s="34"/>
      <c r="BI7" s="34"/>
      <c r="BJ7" s="34"/>
      <c r="BK7" s="35"/>
      <c r="EK7" s="2"/>
      <c r="EL7" s="2"/>
      <c r="EM7" s="2"/>
      <c r="EN7" s="2"/>
      <c r="EO7" s="2"/>
      <c r="EP7" s="2"/>
      <c r="EQ7" s="2"/>
      <c r="ER7" s="2"/>
    </row>
    <row r="8" spans="1:148" ht="6.6" customHeight="1" thickBot="1" x14ac:dyDescent="0.2">
      <c r="A8" s="60"/>
      <c r="C8" s="25"/>
      <c r="D8" s="26"/>
      <c r="E8" s="26"/>
      <c r="F8" s="27"/>
      <c r="G8" s="29"/>
      <c r="H8" s="29"/>
      <c r="I8" s="43"/>
      <c r="J8" s="25"/>
      <c r="K8" s="26"/>
      <c r="L8" s="26"/>
      <c r="M8" s="27"/>
      <c r="N8" s="29"/>
      <c r="O8" s="29"/>
      <c r="P8" s="43"/>
      <c r="Q8" s="25"/>
      <c r="R8" s="26"/>
      <c r="S8" s="26"/>
      <c r="T8" s="27"/>
      <c r="U8" s="29"/>
      <c r="V8" s="29"/>
      <c r="W8" s="43"/>
      <c r="X8" s="25"/>
      <c r="Y8" s="26"/>
      <c r="Z8" s="26"/>
      <c r="AA8" s="27"/>
      <c r="AB8" s="29"/>
      <c r="AC8" s="29"/>
      <c r="AD8" s="43"/>
      <c r="AE8" s="25"/>
      <c r="AF8" s="26"/>
      <c r="AG8" s="26"/>
      <c r="AH8" s="27"/>
      <c r="AI8" s="29"/>
      <c r="AJ8" s="29"/>
      <c r="AK8" s="43"/>
      <c r="AL8" s="25"/>
      <c r="AM8" s="26"/>
      <c r="AN8" s="26"/>
      <c r="AO8" s="27"/>
      <c r="AP8" s="29"/>
      <c r="AQ8" s="29"/>
      <c r="AR8" s="43"/>
      <c r="AS8" s="25"/>
      <c r="AT8" s="26"/>
      <c r="AU8" s="26"/>
      <c r="AV8" s="27"/>
      <c r="AW8" s="29"/>
      <c r="AX8" s="29"/>
      <c r="AY8" s="43"/>
      <c r="AZ8" s="25"/>
      <c r="BA8" s="26"/>
      <c r="BB8" s="26"/>
      <c r="BC8" s="27"/>
      <c r="BD8" s="29"/>
      <c r="BE8" s="29"/>
      <c r="BF8" s="43"/>
      <c r="BG8" s="33"/>
      <c r="BH8" s="34"/>
      <c r="BI8" s="34"/>
      <c r="BJ8" s="34"/>
      <c r="BK8" s="35"/>
      <c r="EK8" s="2"/>
      <c r="EL8" s="2"/>
      <c r="EM8" s="2"/>
      <c r="EN8" s="2"/>
      <c r="EO8" s="2"/>
      <c r="EP8" s="2"/>
      <c r="EQ8" s="2"/>
      <c r="ER8" s="2"/>
    </row>
    <row r="9" spans="1:148" ht="6.6" customHeight="1" thickBot="1" x14ac:dyDescent="0.2">
      <c r="A9" s="60"/>
      <c r="C9" s="25"/>
      <c r="D9" s="26"/>
      <c r="E9" s="26"/>
      <c r="F9" s="27"/>
      <c r="G9" s="29"/>
      <c r="H9" s="29"/>
      <c r="I9" s="43"/>
      <c r="J9" s="25"/>
      <c r="K9" s="26"/>
      <c r="L9" s="26"/>
      <c r="M9" s="27"/>
      <c r="N9" s="29"/>
      <c r="O9" s="29"/>
      <c r="P9" s="43"/>
      <c r="Q9" s="25"/>
      <c r="R9" s="26"/>
      <c r="S9" s="26"/>
      <c r="T9" s="27"/>
      <c r="U9" s="29"/>
      <c r="V9" s="29"/>
      <c r="W9" s="43"/>
      <c r="X9" s="25"/>
      <c r="Y9" s="26"/>
      <c r="Z9" s="26"/>
      <c r="AA9" s="27"/>
      <c r="AB9" s="29"/>
      <c r="AC9" s="29"/>
      <c r="AD9" s="43"/>
      <c r="AE9" s="25"/>
      <c r="AF9" s="26"/>
      <c r="AG9" s="26"/>
      <c r="AH9" s="27"/>
      <c r="AI9" s="29"/>
      <c r="AJ9" s="29"/>
      <c r="AK9" s="43"/>
      <c r="AL9" s="25"/>
      <c r="AM9" s="26"/>
      <c r="AN9" s="26"/>
      <c r="AO9" s="27"/>
      <c r="AP9" s="29"/>
      <c r="AQ9" s="29"/>
      <c r="AR9" s="43"/>
      <c r="AS9" s="25"/>
      <c r="AT9" s="26"/>
      <c r="AU9" s="26"/>
      <c r="AV9" s="27"/>
      <c r="AW9" s="29"/>
      <c r="AX9" s="29"/>
      <c r="AY9" s="43"/>
      <c r="AZ9" s="25"/>
      <c r="BA9" s="26"/>
      <c r="BB9" s="26"/>
      <c r="BC9" s="27"/>
      <c r="BD9" s="29"/>
      <c r="BE9" s="29"/>
      <c r="BF9" s="43"/>
      <c r="BG9" s="33"/>
      <c r="BH9" s="34"/>
      <c r="BI9" s="34"/>
      <c r="BJ9" s="34"/>
      <c r="BK9" s="35"/>
      <c r="EK9" s="2"/>
      <c r="EL9" s="2"/>
      <c r="EM9" s="2"/>
      <c r="EN9" s="2"/>
      <c r="EO9" s="2"/>
      <c r="EP9" s="2"/>
      <c r="EQ9" s="2"/>
      <c r="ER9" s="2"/>
    </row>
    <row r="10" spans="1:148" ht="6.6" customHeight="1" thickBot="1" x14ac:dyDescent="0.2">
      <c r="A10" s="60"/>
      <c r="C10" s="25"/>
      <c r="D10" s="26"/>
      <c r="E10" s="26"/>
      <c r="F10" s="27"/>
      <c r="G10" s="29"/>
      <c r="H10" s="29"/>
      <c r="I10" s="43"/>
      <c r="J10" s="25"/>
      <c r="K10" s="26"/>
      <c r="L10" s="26"/>
      <c r="M10" s="27"/>
      <c r="N10" s="29"/>
      <c r="O10" s="29"/>
      <c r="P10" s="43"/>
      <c r="Q10" s="25"/>
      <c r="R10" s="26"/>
      <c r="S10" s="26"/>
      <c r="T10" s="27"/>
      <c r="U10" s="29"/>
      <c r="V10" s="29"/>
      <c r="W10" s="43"/>
      <c r="X10" s="25"/>
      <c r="Y10" s="26"/>
      <c r="Z10" s="26"/>
      <c r="AA10" s="27"/>
      <c r="AB10" s="29"/>
      <c r="AC10" s="29"/>
      <c r="AD10" s="43"/>
      <c r="AE10" s="25"/>
      <c r="AF10" s="26"/>
      <c r="AG10" s="26"/>
      <c r="AH10" s="27"/>
      <c r="AI10" s="29"/>
      <c r="AJ10" s="29"/>
      <c r="AK10" s="43"/>
      <c r="AL10" s="25"/>
      <c r="AM10" s="26"/>
      <c r="AN10" s="26"/>
      <c r="AO10" s="27"/>
      <c r="AP10" s="29"/>
      <c r="AQ10" s="29"/>
      <c r="AR10" s="43"/>
      <c r="AS10" s="25"/>
      <c r="AT10" s="26"/>
      <c r="AU10" s="26"/>
      <c r="AV10" s="27"/>
      <c r="AW10" s="29"/>
      <c r="AX10" s="29"/>
      <c r="AY10" s="43"/>
      <c r="AZ10" s="25"/>
      <c r="BA10" s="26"/>
      <c r="BB10" s="26"/>
      <c r="BC10" s="27"/>
      <c r="BD10" s="29"/>
      <c r="BE10" s="29"/>
      <c r="BF10" s="43"/>
      <c r="BG10" s="33"/>
      <c r="BH10" s="34"/>
      <c r="BI10" s="34"/>
      <c r="BJ10" s="34"/>
      <c r="BK10" s="35"/>
      <c r="EK10" s="2"/>
      <c r="EL10" s="2"/>
      <c r="EM10" s="2"/>
      <c r="EN10" s="2"/>
      <c r="EO10" s="2"/>
      <c r="EP10" s="2"/>
      <c r="EQ10" s="2"/>
      <c r="ER10" s="2"/>
    </row>
    <row r="11" spans="1:148" ht="6.6" customHeight="1" thickBot="1" x14ac:dyDescent="0.2">
      <c r="A11" s="60"/>
      <c r="C11" s="25"/>
      <c r="D11" s="26"/>
      <c r="E11" s="26"/>
      <c r="F11" s="27"/>
      <c r="G11" s="29"/>
      <c r="H11" s="29"/>
      <c r="I11" s="43"/>
      <c r="J11" s="25"/>
      <c r="K11" s="26"/>
      <c r="L11" s="26"/>
      <c r="M11" s="27"/>
      <c r="N11" s="29"/>
      <c r="O11" s="29"/>
      <c r="P11" s="43"/>
      <c r="Q11" s="25"/>
      <c r="R11" s="26"/>
      <c r="S11" s="26"/>
      <c r="T11" s="27"/>
      <c r="U11" s="29"/>
      <c r="V11" s="29"/>
      <c r="W11" s="43"/>
      <c r="X11" s="25"/>
      <c r="Y11" s="26"/>
      <c r="Z11" s="26"/>
      <c r="AA11" s="27"/>
      <c r="AB11" s="29"/>
      <c r="AC11" s="29"/>
      <c r="AD11" s="43"/>
      <c r="AE11" s="25"/>
      <c r="AF11" s="26"/>
      <c r="AG11" s="26"/>
      <c r="AH11" s="27"/>
      <c r="AI11" s="29"/>
      <c r="AJ11" s="29"/>
      <c r="AK11" s="43"/>
      <c r="AL11" s="25"/>
      <c r="AM11" s="26"/>
      <c r="AN11" s="26"/>
      <c r="AO11" s="27"/>
      <c r="AP11" s="29"/>
      <c r="AQ11" s="29"/>
      <c r="AR11" s="43"/>
      <c r="AS11" s="25"/>
      <c r="AT11" s="26"/>
      <c r="AU11" s="26"/>
      <c r="AV11" s="27"/>
      <c r="AW11" s="29"/>
      <c r="AX11" s="29"/>
      <c r="AY11" s="43"/>
      <c r="AZ11" s="25"/>
      <c r="BA11" s="26"/>
      <c r="BB11" s="26"/>
      <c r="BC11" s="27"/>
      <c r="BD11" s="29"/>
      <c r="BE11" s="29"/>
      <c r="BF11" s="43"/>
      <c r="BG11" s="33"/>
      <c r="BH11" s="34"/>
      <c r="BI11" s="34"/>
      <c r="BJ11" s="34"/>
      <c r="BK11" s="35"/>
      <c r="EK11" s="2"/>
      <c r="EL11" s="2"/>
      <c r="EM11" s="2"/>
      <c r="EN11" s="2"/>
      <c r="EO11" s="2"/>
      <c r="EP11" s="2"/>
      <c r="EQ11" s="2"/>
      <c r="ER11" s="2"/>
    </row>
    <row r="12" spans="1:148" ht="6.6" customHeight="1" thickBot="1" x14ac:dyDescent="0.2">
      <c r="A12" s="60"/>
      <c r="C12" s="25"/>
      <c r="D12" s="26"/>
      <c r="E12" s="26"/>
      <c r="F12" s="27"/>
      <c r="G12" s="29"/>
      <c r="H12" s="29"/>
      <c r="I12" s="43"/>
      <c r="J12" s="25"/>
      <c r="K12" s="26"/>
      <c r="L12" s="26"/>
      <c r="M12" s="27"/>
      <c r="N12" s="29"/>
      <c r="O12" s="29"/>
      <c r="P12" s="43"/>
      <c r="Q12" s="25"/>
      <c r="R12" s="26"/>
      <c r="S12" s="26"/>
      <c r="T12" s="27"/>
      <c r="U12" s="29"/>
      <c r="V12" s="29"/>
      <c r="W12" s="43"/>
      <c r="X12" s="25"/>
      <c r="Y12" s="26"/>
      <c r="Z12" s="26"/>
      <c r="AA12" s="27"/>
      <c r="AB12" s="29"/>
      <c r="AC12" s="29"/>
      <c r="AD12" s="43"/>
      <c r="AE12" s="25"/>
      <c r="AF12" s="26"/>
      <c r="AG12" s="26"/>
      <c r="AH12" s="27"/>
      <c r="AI12" s="29"/>
      <c r="AJ12" s="29"/>
      <c r="AK12" s="43"/>
      <c r="AL12" s="25"/>
      <c r="AM12" s="26"/>
      <c r="AN12" s="26"/>
      <c r="AO12" s="27"/>
      <c r="AP12" s="29"/>
      <c r="AQ12" s="29"/>
      <c r="AR12" s="43"/>
      <c r="AS12" s="25"/>
      <c r="AT12" s="26"/>
      <c r="AU12" s="26"/>
      <c r="AV12" s="27"/>
      <c r="AW12" s="29"/>
      <c r="AX12" s="29"/>
      <c r="AY12" s="43"/>
      <c r="AZ12" s="25"/>
      <c r="BA12" s="26"/>
      <c r="BB12" s="26"/>
      <c r="BC12" s="27"/>
      <c r="BD12" s="29"/>
      <c r="BE12" s="29"/>
      <c r="BF12" s="43"/>
      <c r="BG12" s="33"/>
      <c r="BH12" s="34"/>
      <c r="BI12" s="34"/>
      <c r="BJ12" s="34"/>
      <c r="BK12" s="35"/>
      <c r="EK12" s="2"/>
      <c r="EL12" s="2"/>
      <c r="EM12" s="2"/>
      <c r="EN12" s="2"/>
      <c r="EO12" s="2"/>
      <c r="EP12" s="2"/>
      <c r="EQ12" s="2"/>
      <c r="ER12" s="2"/>
    </row>
    <row r="13" spans="1:148" ht="6.6" customHeight="1" thickBot="1" x14ac:dyDescent="0.2">
      <c r="A13" s="60"/>
      <c r="C13" s="25"/>
      <c r="D13" s="26"/>
      <c r="E13" s="26"/>
      <c r="F13" s="27"/>
      <c r="G13" s="29"/>
      <c r="H13" s="29"/>
      <c r="I13" s="43"/>
      <c r="J13" s="25"/>
      <c r="K13" s="26"/>
      <c r="L13" s="26"/>
      <c r="M13" s="27"/>
      <c r="N13" s="29"/>
      <c r="O13" s="29"/>
      <c r="P13" s="43"/>
      <c r="Q13" s="25"/>
      <c r="R13" s="26"/>
      <c r="S13" s="26"/>
      <c r="T13" s="27"/>
      <c r="U13" s="29"/>
      <c r="V13" s="29"/>
      <c r="W13" s="43"/>
      <c r="X13" s="25"/>
      <c r="Y13" s="26"/>
      <c r="Z13" s="26"/>
      <c r="AA13" s="27"/>
      <c r="AB13" s="29"/>
      <c r="AC13" s="29"/>
      <c r="AD13" s="43"/>
      <c r="AE13" s="25"/>
      <c r="AF13" s="26"/>
      <c r="AG13" s="26"/>
      <c r="AH13" s="27"/>
      <c r="AI13" s="29"/>
      <c r="AJ13" s="29"/>
      <c r="AK13" s="43"/>
      <c r="AL13" s="25"/>
      <c r="AM13" s="26"/>
      <c r="AN13" s="26"/>
      <c r="AO13" s="27"/>
      <c r="AP13" s="29"/>
      <c r="AQ13" s="29"/>
      <c r="AR13" s="43"/>
      <c r="AS13" s="25"/>
      <c r="AT13" s="26"/>
      <c r="AU13" s="26"/>
      <c r="AV13" s="27"/>
      <c r="AW13" s="29"/>
      <c r="AX13" s="29"/>
      <c r="AY13" s="43"/>
      <c r="AZ13" s="25"/>
      <c r="BA13" s="26"/>
      <c r="BB13" s="26"/>
      <c r="BC13" s="27"/>
      <c r="BD13" s="29"/>
      <c r="BE13" s="29"/>
      <c r="BF13" s="43"/>
      <c r="BG13" s="33"/>
      <c r="BH13" s="34"/>
      <c r="BI13" s="34"/>
      <c r="BJ13" s="34"/>
      <c r="BK13" s="35"/>
      <c r="EK13" s="2"/>
      <c r="EL13" s="2"/>
      <c r="EM13" s="2"/>
      <c r="EN13" s="2"/>
      <c r="EO13" s="2"/>
      <c r="EP13" s="2"/>
      <c r="EQ13" s="2"/>
      <c r="ER13" s="2"/>
    </row>
    <row r="14" spans="1:148" ht="6.6" customHeight="1" thickBot="1" x14ac:dyDescent="0.2">
      <c r="A14" s="60" t="str">
        <f>問題文入力シート!E2</f>
        <v>明</v>
      </c>
      <c r="C14" s="22" t="str">
        <f ca="1">VLOOKUP(8,list,15,FALSE)</f>
        <v>京</v>
      </c>
      <c r="D14" s="23"/>
      <c r="E14" s="23"/>
      <c r="F14" s="24"/>
      <c r="G14" s="28" t="str">
        <f ca="1">IF($Z$2="入れる",VLOOKUP(8,list,4,FALSE),"")</f>
        <v>きょう</v>
      </c>
      <c r="H14" s="28"/>
      <c r="I14" s="28"/>
      <c r="J14" s="22" t="str">
        <f ca="1">VLOOKUP(7,list,15,FALSE)</f>
        <v>校</v>
      </c>
      <c r="K14" s="23"/>
      <c r="L14" s="23"/>
      <c r="M14" s="24"/>
      <c r="N14" s="28" t="str">
        <f ca="1">IF($Z$2="入れる",VLOOKUP(7,list,4,FALSE),"")</f>
        <v>こう</v>
      </c>
      <c r="O14" s="28"/>
      <c r="P14" s="28"/>
      <c r="Q14" s="22" t="str">
        <f ca="1">VLOOKUP(6,list,15,FALSE)</f>
        <v>通</v>
      </c>
      <c r="R14" s="23"/>
      <c r="S14" s="23"/>
      <c r="T14" s="24"/>
      <c r="U14" s="28" t="str">
        <f ca="1">IF($Z$2="入れる",VLOOKUP(6,list,4,FALSE),"")</f>
        <v>つう</v>
      </c>
      <c r="V14" s="28"/>
      <c r="W14" s="28"/>
      <c r="X14" s="22" t="str">
        <f ca="1">VLOOKUP(5,list,15,FALSE)</f>
        <v>き</v>
      </c>
      <c r="Y14" s="23"/>
      <c r="Z14" s="23"/>
      <c r="AA14" s="24"/>
      <c r="AB14" s="28" t="str">
        <f ca="1">IF($Z$2="入れる",VLOOKUP(5,list,4,FALSE),"")</f>
        <v/>
      </c>
      <c r="AC14" s="28"/>
      <c r="AD14" s="28"/>
      <c r="AE14" s="22" t="str">
        <f ca="1">VLOOKUP(4,list,15,FALSE)</f>
        <v>が</v>
      </c>
      <c r="AF14" s="23"/>
      <c r="AG14" s="23"/>
      <c r="AH14" s="24"/>
      <c r="AI14" s="28" t="str">
        <f ca="1">IF($Z$2="入れる",VLOOKUP(4,list,4,FALSE),"")</f>
        <v/>
      </c>
      <c r="AJ14" s="28"/>
      <c r="AK14" s="28"/>
      <c r="AL14" s="22" t="str">
        <f ca="1">VLOOKUP(3,list,15,FALSE)</f>
        <v>車</v>
      </c>
      <c r="AM14" s="23"/>
      <c r="AN14" s="23"/>
      <c r="AO14" s="24"/>
      <c r="AP14" s="28" t="str">
        <f ca="1">IF($Z$2="入れる",VLOOKUP(3,list,4,FALSE),"")</f>
        <v>しゃ</v>
      </c>
      <c r="AQ14" s="28"/>
      <c r="AR14" s="28"/>
      <c r="AS14" s="22" t="str">
        <f ca="1">VLOOKUP(2,list,15,FALSE)</f>
        <v>が</v>
      </c>
      <c r="AT14" s="23"/>
      <c r="AU14" s="23"/>
      <c r="AV14" s="24"/>
      <c r="AW14" s="28" t="str">
        <f ca="1">IF($Z$2="入れる",VLOOKUP(2,list,4,FALSE),"")</f>
        <v/>
      </c>
      <c r="AX14" s="28"/>
      <c r="AY14" s="28"/>
      <c r="AZ14" s="22" t="str">
        <f ca="1">VLOOKUP(1,list,15,FALSE)</f>
        <v>ば</v>
      </c>
      <c r="BA14" s="23"/>
      <c r="BB14" s="23"/>
      <c r="BC14" s="24"/>
      <c r="BD14" s="28" t="str">
        <f ca="1">IF($Z$2="入れる",VLOOKUP(1,list,4,FALSE),"")</f>
        <v/>
      </c>
      <c r="BE14" s="28"/>
      <c r="BF14" s="28"/>
      <c r="BG14" s="33"/>
      <c r="BH14" s="34"/>
      <c r="BI14" s="34"/>
      <c r="BJ14" s="34"/>
      <c r="BK14" s="35"/>
      <c r="DP14" s="3"/>
      <c r="DQ14" s="3"/>
      <c r="DR14" s="3"/>
      <c r="DS14" s="3"/>
      <c r="DU14" s="3"/>
      <c r="DV14" s="3"/>
      <c r="DW14" s="3"/>
      <c r="DX14" s="3"/>
      <c r="DY14" s="3"/>
      <c r="DZ14" s="3"/>
      <c r="EA14" s="3"/>
    </row>
    <row r="15" spans="1:148" ht="6.6" customHeight="1" thickBot="1" x14ac:dyDescent="0.2">
      <c r="A15" s="60"/>
      <c r="C15" s="25"/>
      <c r="D15" s="26"/>
      <c r="E15" s="26"/>
      <c r="F15" s="27"/>
      <c r="G15" s="29"/>
      <c r="H15" s="29"/>
      <c r="I15" s="29"/>
      <c r="J15" s="25"/>
      <c r="K15" s="26"/>
      <c r="L15" s="26"/>
      <c r="M15" s="27"/>
      <c r="N15" s="29"/>
      <c r="O15" s="29"/>
      <c r="P15" s="29"/>
      <c r="Q15" s="25"/>
      <c r="R15" s="26"/>
      <c r="S15" s="26"/>
      <c r="T15" s="27"/>
      <c r="U15" s="29"/>
      <c r="V15" s="29"/>
      <c r="W15" s="29"/>
      <c r="X15" s="25"/>
      <c r="Y15" s="26"/>
      <c r="Z15" s="26"/>
      <c r="AA15" s="27"/>
      <c r="AB15" s="29"/>
      <c r="AC15" s="29"/>
      <c r="AD15" s="29"/>
      <c r="AE15" s="25"/>
      <c r="AF15" s="26"/>
      <c r="AG15" s="26"/>
      <c r="AH15" s="27"/>
      <c r="AI15" s="29"/>
      <c r="AJ15" s="29"/>
      <c r="AK15" s="29"/>
      <c r="AL15" s="25"/>
      <c r="AM15" s="26"/>
      <c r="AN15" s="26"/>
      <c r="AO15" s="27"/>
      <c r="AP15" s="29"/>
      <c r="AQ15" s="29"/>
      <c r="AR15" s="29"/>
      <c r="AS15" s="25"/>
      <c r="AT15" s="26"/>
      <c r="AU15" s="26"/>
      <c r="AV15" s="27"/>
      <c r="AW15" s="29"/>
      <c r="AX15" s="29"/>
      <c r="AY15" s="29"/>
      <c r="AZ15" s="25"/>
      <c r="BA15" s="26"/>
      <c r="BB15" s="26"/>
      <c r="BC15" s="27"/>
      <c r="BD15" s="29"/>
      <c r="BE15" s="29"/>
      <c r="BF15" s="29"/>
      <c r="BG15" s="33"/>
      <c r="BH15" s="34"/>
      <c r="BI15" s="34"/>
      <c r="BJ15" s="34"/>
      <c r="BK15" s="35"/>
      <c r="DP15" s="3"/>
      <c r="DQ15" s="3"/>
      <c r="DR15" s="3"/>
      <c r="DS15" s="3"/>
      <c r="DU15" s="3"/>
      <c r="DV15" s="3"/>
      <c r="DW15" s="3"/>
      <c r="DX15" s="3"/>
      <c r="DY15" s="3"/>
      <c r="DZ15" s="3"/>
      <c r="EA15" s="3"/>
    </row>
    <row r="16" spans="1:148" ht="6.6" customHeight="1" thickBot="1" x14ac:dyDescent="0.2">
      <c r="A16" s="60"/>
      <c r="C16" s="25"/>
      <c r="D16" s="26"/>
      <c r="E16" s="26"/>
      <c r="F16" s="27"/>
      <c r="G16" s="29"/>
      <c r="H16" s="29"/>
      <c r="I16" s="29"/>
      <c r="J16" s="25"/>
      <c r="K16" s="26"/>
      <c r="L16" s="26"/>
      <c r="M16" s="27"/>
      <c r="N16" s="29"/>
      <c r="O16" s="29"/>
      <c r="P16" s="29"/>
      <c r="Q16" s="25"/>
      <c r="R16" s="26"/>
      <c r="S16" s="26"/>
      <c r="T16" s="27"/>
      <c r="U16" s="29"/>
      <c r="V16" s="29"/>
      <c r="W16" s="29"/>
      <c r="X16" s="25"/>
      <c r="Y16" s="26"/>
      <c r="Z16" s="26"/>
      <c r="AA16" s="27"/>
      <c r="AB16" s="29"/>
      <c r="AC16" s="29"/>
      <c r="AD16" s="29"/>
      <c r="AE16" s="25"/>
      <c r="AF16" s="26"/>
      <c r="AG16" s="26"/>
      <c r="AH16" s="27"/>
      <c r="AI16" s="29"/>
      <c r="AJ16" s="29"/>
      <c r="AK16" s="29"/>
      <c r="AL16" s="25"/>
      <c r="AM16" s="26"/>
      <c r="AN16" s="26"/>
      <c r="AO16" s="27"/>
      <c r="AP16" s="29"/>
      <c r="AQ16" s="29"/>
      <c r="AR16" s="29"/>
      <c r="AS16" s="25"/>
      <c r="AT16" s="26"/>
      <c r="AU16" s="26"/>
      <c r="AV16" s="27"/>
      <c r="AW16" s="29"/>
      <c r="AX16" s="29"/>
      <c r="AY16" s="29"/>
      <c r="AZ16" s="25"/>
      <c r="BA16" s="26"/>
      <c r="BB16" s="26"/>
      <c r="BC16" s="27"/>
      <c r="BD16" s="29"/>
      <c r="BE16" s="29"/>
      <c r="BF16" s="29"/>
      <c r="BG16" s="33"/>
      <c r="BH16" s="34"/>
      <c r="BI16" s="34"/>
      <c r="BJ16" s="34"/>
      <c r="BK16" s="35"/>
      <c r="DP16" s="3"/>
      <c r="DQ16" s="3"/>
      <c r="DR16" s="3"/>
      <c r="DS16" s="3"/>
      <c r="DU16" s="3"/>
      <c r="DV16" s="3"/>
      <c r="DW16" s="3"/>
      <c r="DX16" s="3"/>
      <c r="DY16" s="3"/>
      <c r="DZ16" s="3"/>
      <c r="EA16" s="3"/>
    </row>
    <row r="17" spans="1:131" ht="6.6" customHeight="1" thickBot="1" x14ac:dyDescent="0.2">
      <c r="A17" s="60"/>
      <c r="C17" s="25"/>
      <c r="D17" s="26"/>
      <c r="E17" s="26"/>
      <c r="F17" s="27"/>
      <c r="G17" s="29"/>
      <c r="H17" s="29"/>
      <c r="I17" s="29"/>
      <c r="J17" s="25"/>
      <c r="K17" s="26"/>
      <c r="L17" s="26"/>
      <c r="M17" s="27"/>
      <c r="N17" s="29"/>
      <c r="O17" s="29"/>
      <c r="P17" s="29"/>
      <c r="Q17" s="25"/>
      <c r="R17" s="26"/>
      <c r="S17" s="26"/>
      <c r="T17" s="27"/>
      <c r="U17" s="29"/>
      <c r="V17" s="29"/>
      <c r="W17" s="29"/>
      <c r="X17" s="25"/>
      <c r="Y17" s="26"/>
      <c r="Z17" s="26"/>
      <c r="AA17" s="27"/>
      <c r="AB17" s="29"/>
      <c r="AC17" s="29"/>
      <c r="AD17" s="29"/>
      <c r="AE17" s="25"/>
      <c r="AF17" s="26"/>
      <c r="AG17" s="26"/>
      <c r="AH17" s="27"/>
      <c r="AI17" s="29"/>
      <c r="AJ17" s="29"/>
      <c r="AK17" s="29"/>
      <c r="AL17" s="25"/>
      <c r="AM17" s="26"/>
      <c r="AN17" s="26"/>
      <c r="AO17" s="27"/>
      <c r="AP17" s="29"/>
      <c r="AQ17" s="29"/>
      <c r="AR17" s="29"/>
      <c r="AS17" s="25"/>
      <c r="AT17" s="26"/>
      <c r="AU17" s="26"/>
      <c r="AV17" s="27"/>
      <c r="AW17" s="29"/>
      <c r="AX17" s="29"/>
      <c r="AY17" s="29"/>
      <c r="AZ17" s="25"/>
      <c r="BA17" s="26"/>
      <c r="BB17" s="26"/>
      <c r="BC17" s="27"/>
      <c r="BD17" s="29"/>
      <c r="BE17" s="29"/>
      <c r="BF17" s="29"/>
      <c r="BG17" s="33"/>
      <c r="BH17" s="34"/>
      <c r="BI17" s="34"/>
      <c r="BJ17" s="34"/>
      <c r="BK17" s="35"/>
      <c r="DP17" s="3"/>
      <c r="DQ17" s="3"/>
      <c r="DR17" s="3"/>
      <c r="DS17" s="3"/>
      <c r="DU17" s="3"/>
      <c r="DV17" s="3"/>
      <c r="DW17" s="3"/>
      <c r="DX17" s="3"/>
      <c r="DY17" s="3"/>
      <c r="DZ17" s="3"/>
      <c r="EA17" s="3"/>
    </row>
    <row r="18" spans="1:131" ht="6.6" customHeight="1" thickBot="1" x14ac:dyDescent="0.2">
      <c r="A18" s="60"/>
      <c r="C18" s="25"/>
      <c r="D18" s="26"/>
      <c r="E18" s="26"/>
      <c r="F18" s="27"/>
      <c r="G18" s="29"/>
      <c r="H18" s="29"/>
      <c r="I18" s="29"/>
      <c r="J18" s="25"/>
      <c r="K18" s="26"/>
      <c r="L18" s="26"/>
      <c r="M18" s="27"/>
      <c r="N18" s="29"/>
      <c r="O18" s="29"/>
      <c r="P18" s="29"/>
      <c r="Q18" s="25"/>
      <c r="R18" s="26"/>
      <c r="S18" s="26"/>
      <c r="T18" s="27"/>
      <c r="U18" s="29"/>
      <c r="V18" s="29"/>
      <c r="W18" s="29"/>
      <c r="X18" s="25"/>
      <c r="Y18" s="26"/>
      <c r="Z18" s="26"/>
      <c r="AA18" s="27"/>
      <c r="AB18" s="29"/>
      <c r="AC18" s="29"/>
      <c r="AD18" s="29"/>
      <c r="AE18" s="25"/>
      <c r="AF18" s="26"/>
      <c r="AG18" s="26"/>
      <c r="AH18" s="27"/>
      <c r="AI18" s="29"/>
      <c r="AJ18" s="29"/>
      <c r="AK18" s="29"/>
      <c r="AL18" s="25"/>
      <c r="AM18" s="26"/>
      <c r="AN18" s="26"/>
      <c r="AO18" s="27"/>
      <c r="AP18" s="29"/>
      <c r="AQ18" s="29"/>
      <c r="AR18" s="29"/>
      <c r="AS18" s="25"/>
      <c r="AT18" s="26"/>
      <c r="AU18" s="26"/>
      <c r="AV18" s="27"/>
      <c r="AW18" s="29"/>
      <c r="AX18" s="29"/>
      <c r="AY18" s="29"/>
      <c r="AZ18" s="25"/>
      <c r="BA18" s="26"/>
      <c r="BB18" s="26"/>
      <c r="BC18" s="27"/>
      <c r="BD18" s="29"/>
      <c r="BE18" s="29"/>
      <c r="BF18" s="29"/>
      <c r="BG18" s="33"/>
      <c r="BH18" s="34"/>
      <c r="BI18" s="34"/>
      <c r="BJ18" s="34"/>
      <c r="BK18" s="35"/>
      <c r="DP18" s="3"/>
      <c r="DQ18" s="3"/>
      <c r="DR18" s="3"/>
      <c r="DS18" s="3"/>
      <c r="DU18" s="3"/>
      <c r="DV18" s="3"/>
      <c r="DW18" s="3"/>
      <c r="DX18" s="3"/>
      <c r="DY18" s="3"/>
      <c r="DZ18" s="3"/>
      <c r="EA18" s="3"/>
    </row>
    <row r="19" spans="1:131" ht="6.6" customHeight="1" thickBot="1" x14ac:dyDescent="0.2">
      <c r="A19" s="60"/>
      <c r="C19" s="25"/>
      <c r="D19" s="26"/>
      <c r="E19" s="26"/>
      <c r="F19" s="27"/>
      <c r="G19" s="29"/>
      <c r="H19" s="29"/>
      <c r="I19" s="29"/>
      <c r="J19" s="25"/>
      <c r="K19" s="26"/>
      <c r="L19" s="26"/>
      <c r="M19" s="27"/>
      <c r="N19" s="29"/>
      <c r="O19" s="29"/>
      <c r="P19" s="29"/>
      <c r="Q19" s="25"/>
      <c r="R19" s="26"/>
      <c r="S19" s="26"/>
      <c r="T19" s="27"/>
      <c r="U19" s="29"/>
      <c r="V19" s="29"/>
      <c r="W19" s="29"/>
      <c r="X19" s="25"/>
      <c r="Y19" s="26"/>
      <c r="Z19" s="26"/>
      <c r="AA19" s="27"/>
      <c r="AB19" s="29"/>
      <c r="AC19" s="29"/>
      <c r="AD19" s="29"/>
      <c r="AE19" s="25"/>
      <c r="AF19" s="26"/>
      <c r="AG19" s="26"/>
      <c r="AH19" s="27"/>
      <c r="AI19" s="29"/>
      <c r="AJ19" s="29"/>
      <c r="AK19" s="29"/>
      <c r="AL19" s="25"/>
      <c r="AM19" s="26"/>
      <c r="AN19" s="26"/>
      <c r="AO19" s="27"/>
      <c r="AP19" s="29"/>
      <c r="AQ19" s="29"/>
      <c r="AR19" s="29"/>
      <c r="AS19" s="25"/>
      <c r="AT19" s="26"/>
      <c r="AU19" s="26"/>
      <c r="AV19" s="27"/>
      <c r="AW19" s="29"/>
      <c r="AX19" s="29"/>
      <c r="AY19" s="29"/>
      <c r="AZ19" s="25"/>
      <c r="BA19" s="26"/>
      <c r="BB19" s="26"/>
      <c r="BC19" s="27"/>
      <c r="BD19" s="29"/>
      <c r="BE19" s="29"/>
      <c r="BF19" s="29"/>
      <c r="BG19" s="33"/>
      <c r="BH19" s="34"/>
      <c r="BI19" s="34"/>
      <c r="BJ19" s="34"/>
      <c r="BK19" s="35"/>
      <c r="DP19" s="3"/>
      <c r="DQ19" s="3"/>
      <c r="DR19" s="3"/>
      <c r="DS19" s="3"/>
      <c r="DU19" s="3"/>
      <c r="DV19" s="3"/>
      <c r="DW19" s="3"/>
      <c r="DX19" s="3"/>
      <c r="DY19" s="3"/>
      <c r="DZ19" s="3"/>
      <c r="EA19" s="3"/>
    </row>
    <row r="20" spans="1:131" ht="6.6" customHeight="1" thickBot="1" x14ac:dyDescent="0.2">
      <c r="A20" s="60"/>
      <c r="C20" s="25"/>
      <c r="D20" s="26"/>
      <c r="E20" s="26"/>
      <c r="F20" s="27"/>
      <c r="G20" s="29"/>
      <c r="H20" s="29"/>
      <c r="I20" s="29"/>
      <c r="J20" s="25"/>
      <c r="K20" s="26"/>
      <c r="L20" s="26"/>
      <c r="M20" s="27"/>
      <c r="N20" s="29"/>
      <c r="O20" s="29"/>
      <c r="P20" s="29"/>
      <c r="Q20" s="25"/>
      <c r="R20" s="26"/>
      <c r="S20" s="26"/>
      <c r="T20" s="27"/>
      <c r="U20" s="29"/>
      <c r="V20" s="29"/>
      <c r="W20" s="29"/>
      <c r="X20" s="25"/>
      <c r="Y20" s="26"/>
      <c r="Z20" s="26"/>
      <c r="AA20" s="27"/>
      <c r="AB20" s="29"/>
      <c r="AC20" s="29"/>
      <c r="AD20" s="29"/>
      <c r="AE20" s="25"/>
      <c r="AF20" s="26"/>
      <c r="AG20" s="26"/>
      <c r="AH20" s="27"/>
      <c r="AI20" s="29"/>
      <c r="AJ20" s="29"/>
      <c r="AK20" s="29"/>
      <c r="AL20" s="25"/>
      <c r="AM20" s="26"/>
      <c r="AN20" s="26"/>
      <c r="AO20" s="27"/>
      <c r="AP20" s="29"/>
      <c r="AQ20" s="29"/>
      <c r="AR20" s="29"/>
      <c r="AS20" s="25"/>
      <c r="AT20" s="26"/>
      <c r="AU20" s="26"/>
      <c r="AV20" s="27"/>
      <c r="AW20" s="29"/>
      <c r="AX20" s="29"/>
      <c r="AY20" s="29"/>
      <c r="AZ20" s="25"/>
      <c r="BA20" s="26"/>
      <c r="BB20" s="26"/>
      <c r="BC20" s="27"/>
      <c r="BD20" s="29"/>
      <c r="BE20" s="29"/>
      <c r="BF20" s="29"/>
      <c r="BG20" s="33"/>
      <c r="BH20" s="34"/>
      <c r="BI20" s="34"/>
      <c r="BJ20" s="34"/>
      <c r="BK20" s="35"/>
      <c r="DP20" s="3"/>
      <c r="DQ20" s="3"/>
      <c r="DR20" s="3"/>
      <c r="DS20" s="3"/>
      <c r="DU20" s="3"/>
      <c r="DV20" s="3"/>
      <c r="DW20" s="3"/>
      <c r="DX20" s="3"/>
      <c r="DY20" s="3"/>
      <c r="DZ20" s="3"/>
      <c r="EA20" s="3"/>
    </row>
    <row r="21" spans="1:131" ht="6.6" customHeight="1" thickBot="1" x14ac:dyDescent="0.2">
      <c r="A21" s="60"/>
      <c r="C21" s="25"/>
      <c r="D21" s="26"/>
      <c r="E21" s="26"/>
      <c r="F21" s="27"/>
      <c r="G21" s="29"/>
      <c r="H21" s="29"/>
      <c r="I21" s="29"/>
      <c r="J21" s="25"/>
      <c r="K21" s="26"/>
      <c r="L21" s="26"/>
      <c r="M21" s="27"/>
      <c r="N21" s="29"/>
      <c r="O21" s="29"/>
      <c r="P21" s="29"/>
      <c r="Q21" s="25"/>
      <c r="R21" s="26"/>
      <c r="S21" s="26"/>
      <c r="T21" s="27"/>
      <c r="U21" s="29"/>
      <c r="V21" s="29"/>
      <c r="W21" s="29"/>
      <c r="X21" s="25"/>
      <c r="Y21" s="26"/>
      <c r="Z21" s="26"/>
      <c r="AA21" s="27"/>
      <c r="AB21" s="29"/>
      <c r="AC21" s="29"/>
      <c r="AD21" s="29"/>
      <c r="AE21" s="25"/>
      <c r="AF21" s="26"/>
      <c r="AG21" s="26"/>
      <c r="AH21" s="27"/>
      <c r="AI21" s="29"/>
      <c r="AJ21" s="29"/>
      <c r="AK21" s="29"/>
      <c r="AL21" s="25"/>
      <c r="AM21" s="26"/>
      <c r="AN21" s="26"/>
      <c r="AO21" s="27"/>
      <c r="AP21" s="29"/>
      <c r="AQ21" s="29"/>
      <c r="AR21" s="29"/>
      <c r="AS21" s="25"/>
      <c r="AT21" s="26"/>
      <c r="AU21" s="26"/>
      <c r="AV21" s="27"/>
      <c r="AW21" s="29"/>
      <c r="AX21" s="29"/>
      <c r="AY21" s="29"/>
      <c r="AZ21" s="25"/>
      <c r="BA21" s="26"/>
      <c r="BB21" s="26"/>
      <c r="BC21" s="27"/>
      <c r="BD21" s="29"/>
      <c r="BE21" s="29"/>
      <c r="BF21" s="29"/>
      <c r="BG21" s="33"/>
      <c r="BH21" s="34"/>
      <c r="BI21" s="34"/>
      <c r="BJ21" s="34"/>
      <c r="BK21" s="35"/>
      <c r="DP21" s="3"/>
      <c r="DQ21" s="3"/>
      <c r="DR21" s="3"/>
      <c r="DS21" s="3"/>
      <c r="DU21" s="3"/>
      <c r="DV21" s="3"/>
      <c r="DW21" s="3"/>
      <c r="DX21" s="3"/>
      <c r="DY21" s="3"/>
      <c r="DZ21" s="3"/>
      <c r="EA21" s="3"/>
    </row>
    <row r="22" spans="1:131" ht="6.6" customHeight="1" thickBot="1" x14ac:dyDescent="0.2">
      <c r="A22" s="60" t="str">
        <f>問題文入力シート!F2</f>
        <v>星</v>
      </c>
      <c r="C22" s="22" t="str">
        <f ca="1">VLOOKUP(8,list,16,FALSE)</f>
        <v>の</v>
      </c>
      <c r="D22" s="23"/>
      <c r="E22" s="23"/>
      <c r="F22" s="24"/>
      <c r="G22" s="28" t="str">
        <f ca="1">IF($Z$2="入れる",VLOOKUP(8,list,5,FALSE),"")</f>
        <v/>
      </c>
      <c r="H22" s="28"/>
      <c r="I22" s="28"/>
      <c r="J22" s="22" t="str">
        <f ca="1">VLOOKUP(7,list,16,FALSE)</f>
        <v>の</v>
      </c>
      <c r="K22" s="23"/>
      <c r="L22" s="23"/>
      <c r="M22" s="24"/>
      <c r="N22" s="28" t="str">
        <f ca="1">IF($Z$2="入れる",VLOOKUP(7,list,5,FALSE),"")</f>
        <v/>
      </c>
      <c r="O22" s="28"/>
      <c r="P22" s="28"/>
      <c r="Q22" s="22" t="str">
        <f ca="1">VLOOKUP(6,list,16,FALSE)</f>
        <v>あ</v>
      </c>
      <c r="R22" s="23"/>
      <c r="S22" s="23"/>
      <c r="T22" s="24"/>
      <c r="U22" s="28" t="str">
        <f ca="1">IF($Z$2="入れる",VLOOKUP(6,list,5,FALSE),"")</f>
        <v/>
      </c>
      <c r="V22" s="28"/>
      <c r="W22" s="28"/>
      <c r="X22" s="22" t="str">
        <f ca="1">VLOOKUP(5,list,16,FALSE)</f>
        <v>ば</v>
      </c>
      <c r="Y22" s="23"/>
      <c r="Z22" s="23"/>
      <c r="AA22" s="24"/>
      <c r="AB22" s="28" t="str">
        <f ca="1">IF($Z$2="入れる",VLOOKUP(5,list,5,FALSE),"")</f>
        <v/>
      </c>
      <c r="AC22" s="28"/>
      <c r="AD22" s="28"/>
      <c r="AE22" s="22" t="str">
        <f ca="1">VLOOKUP(4,list,16,FALSE)</f>
        <v>明</v>
      </c>
      <c r="AF22" s="23"/>
      <c r="AG22" s="23"/>
      <c r="AH22" s="24"/>
      <c r="AI22" s="28" t="str">
        <f ca="1">IF($Z$2="入れる",VLOOKUP(4,list,5,FALSE),"")</f>
        <v>あ</v>
      </c>
      <c r="AJ22" s="28"/>
      <c r="AK22" s="28"/>
      <c r="AL22" s="22" t="str">
        <f ca="1">VLOOKUP(3,list,16,FALSE)</f>
        <v>に</v>
      </c>
      <c r="AM22" s="23"/>
      <c r="AN22" s="23"/>
      <c r="AO22" s="24"/>
      <c r="AP22" s="28" t="str">
        <f ca="1">IF($Z$2="入れる",VLOOKUP(3,list,5,FALSE),"")</f>
        <v/>
      </c>
      <c r="AQ22" s="28"/>
      <c r="AR22" s="28"/>
      <c r="AS22" s="22" t="str">
        <f ca="1">VLOOKUP(2,list,16,FALSE)</f>
        <v>明</v>
      </c>
      <c r="AT22" s="23"/>
      <c r="AU22" s="23"/>
      <c r="AV22" s="24"/>
      <c r="AW22" s="28" t="str">
        <f ca="1">IF($Z$2="入れる",VLOOKUP(2,list,5,FALSE),"")</f>
        <v>あか</v>
      </c>
      <c r="AX22" s="28"/>
      <c r="AY22" s="28"/>
      <c r="AZ22" s="22" t="str">
        <f ca="1">VLOOKUP(1,list,16,FALSE)</f>
        <v>き</v>
      </c>
      <c r="BA22" s="23"/>
      <c r="BB22" s="23"/>
      <c r="BC22" s="24"/>
      <c r="BD22" s="28" t="str">
        <f ca="1">IF($Z$2="入れる",VLOOKUP(1,list,5,FALSE),"")</f>
        <v/>
      </c>
      <c r="BE22" s="28"/>
      <c r="BF22" s="28"/>
      <c r="BG22" s="33"/>
      <c r="BH22" s="34"/>
      <c r="BI22" s="34"/>
      <c r="BJ22" s="34"/>
      <c r="BK22" s="35"/>
      <c r="DO22" s="3"/>
      <c r="DP22" s="3"/>
      <c r="DQ22" s="3"/>
      <c r="DR22" s="3"/>
      <c r="DS22" s="3"/>
      <c r="DU22" s="3"/>
      <c r="DV22" s="3"/>
      <c r="DW22" s="3"/>
      <c r="DX22" s="3"/>
      <c r="DY22" s="3"/>
      <c r="DZ22" s="3"/>
      <c r="EA22" s="3"/>
    </row>
    <row r="23" spans="1:131" ht="6.6" customHeight="1" thickBot="1" x14ac:dyDescent="0.2">
      <c r="A23" s="60"/>
      <c r="C23" s="25"/>
      <c r="D23" s="26"/>
      <c r="E23" s="26"/>
      <c r="F23" s="27"/>
      <c r="G23" s="29"/>
      <c r="H23" s="29"/>
      <c r="I23" s="29"/>
      <c r="J23" s="25"/>
      <c r="K23" s="26"/>
      <c r="L23" s="26"/>
      <c r="M23" s="27"/>
      <c r="N23" s="29"/>
      <c r="O23" s="29"/>
      <c r="P23" s="29"/>
      <c r="Q23" s="25"/>
      <c r="R23" s="26"/>
      <c r="S23" s="26"/>
      <c r="T23" s="27"/>
      <c r="U23" s="29"/>
      <c r="V23" s="29"/>
      <c r="W23" s="29"/>
      <c r="X23" s="25"/>
      <c r="Y23" s="26"/>
      <c r="Z23" s="26"/>
      <c r="AA23" s="27"/>
      <c r="AB23" s="29"/>
      <c r="AC23" s="29"/>
      <c r="AD23" s="29"/>
      <c r="AE23" s="25"/>
      <c r="AF23" s="26"/>
      <c r="AG23" s="26"/>
      <c r="AH23" s="27"/>
      <c r="AI23" s="29"/>
      <c r="AJ23" s="29"/>
      <c r="AK23" s="29"/>
      <c r="AL23" s="25"/>
      <c r="AM23" s="26"/>
      <c r="AN23" s="26"/>
      <c r="AO23" s="27"/>
      <c r="AP23" s="29"/>
      <c r="AQ23" s="29"/>
      <c r="AR23" s="29"/>
      <c r="AS23" s="25"/>
      <c r="AT23" s="26"/>
      <c r="AU23" s="26"/>
      <c r="AV23" s="27"/>
      <c r="AW23" s="29"/>
      <c r="AX23" s="29"/>
      <c r="AY23" s="29"/>
      <c r="AZ23" s="25"/>
      <c r="BA23" s="26"/>
      <c r="BB23" s="26"/>
      <c r="BC23" s="27"/>
      <c r="BD23" s="29"/>
      <c r="BE23" s="29"/>
      <c r="BF23" s="29"/>
      <c r="BG23" s="33"/>
      <c r="BH23" s="34"/>
      <c r="BI23" s="34"/>
      <c r="BJ23" s="34"/>
      <c r="BK23" s="35"/>
      <c r="DO23" s="3"/>
      <c r="DP23" s="3"/>
      <c r="DQ23" s="3"/>
      <c r="DR23" s="3"/>
      <c r="DS23" s="3"/>
      <c r="DU23" s="3"/>
      <c r="DV23" s="3"/>
      <c r="DW23" s="3"/>
      <c r="DX23" s="3"/>
      <c r="DY23" s="3"/>
      <c r="DZ23" s="3"/>
      <c r="EA23" s="3"/>
    </row>
    <row r="24" spans="1:131" ht="6.6" customHeight="1" thickBot="1" x14ac:dyDescent="0.2">
      <c r="A24" s="60"/>
      <c r="C24" s="25"/>
      <c r="D24" s="26"/>
      <c r="E24" s="26"/>
      <c r="F24" s="27"/>
      <c r="G24" s="29"/>
      <c r="H24" s="29"/>
      <c r="I24" s="29"/>
      <c r="J24" s="25"/>
      <c r="K24" s="26"/>
      <c r="L24" s="26"/>
      <c r="M24" s="27"/>
      <c r="N24" s="29"/>
      <c r="O24" s="29"/>
      <c r="P24" s="29"/>
      <c r="Q24" s="25"/>
      <c r="R24" s="26"/>
      <c r="S24" s="26"/>
      <c r="T24" s="27"/>
      <c r="U24" s="29"/>
      <c r="V24" s="29"/>
      <c r="W24" s="29"/>
      <c r="X24" s="25"/>
      <c r="Y24" s="26"/>
      <c r="Z24" s="26"/>
      <c r="AA24" s="27"/>
      <c r="AB24" s="29"/>
      <c r="AC24" s="29"/>
      <c r="AD24" s="29"/>
      <c r="AE24" s="25"/>
      <c r="AF24" s="26"/>
      <c r="AG24" s="26"/>
      <c r="AH24" s="27"/>
      <c r="AI24" s="29"/>
      <c r="AJ24" s="29"/>
      <c r="AK24" s="29"/>
      <c r="AL24" s="25"/>
      <c r="AM24" s="26"/>
      <c r="AN24" s="26"/>
      <c r="AO24" s="27"/>
      <c r="AP24" s="29"/>
      <c r="AQ24" s="29"/>
      <c r="AR24" s="29"/>
      <c r="AS24" s="25"/>
      <c r="AT24" s="26"/>
      <c r="AU24" s="26"/>
      <c r="AV24" s="27"/>
      <c r="AW24" s="29"/>
      <c r="AX24" s="29"/>
      <c r="AY24" s="29"/>
      <c r="AZ24" s="25"/>
      <c r="BA24" s="26"/>
      <c r="BB24" s="26"/>
      <c r="BC24" s="27"/>
      <c r="BD24" s="29"/>
      <c r="BE24" s="29"/>
      <c r="BF24" s="29"/>
      <c r="BG24" s="33"/>
      <c r="BH24" s="34"/>
      <c r="BI24" s="34"/>
      <c r="BJ24" s="34"/>
      <c r="BK24" s="35"/>
      <c r="DO24" s="3"/>
      <c r="DP24" s="3"/>
      <c r="DQ24" s="3"/>
      <c r="DR24" s="3"/>
      <c r="DS24" s="3"/>
      <c r="DU24" s="3"/>
      <c r="DV24" s="3"/>
      <c r="DW24" s="3"/>
      <c r="DX24" s="3"/>
      <c r="DY24" s="3"/>
      <c r="DZ24" s="3"/>
      <c r="EA24" s="3"/>
    </row>
    <row r="25" spans="1:131" ht="6.6" customHeight="1" thickBot="1" x14ac:dyDescent="0.2">
      <c r="A25" s="60"/>
      <c r="C25" s="25"/>
      <c r="D25" s="26"/>
      <c r="E25" s="26"/>
      <c r="F25" s="27"/>
      <c r="G25" s="29"/>
      <c r="H25" s="29"/>
      <c r="I25" s="29"/>
      <c r="J25" s="25"/>
      <c r="K25" s="26"/>
      <c r="L25" s="26"/>
      <c r="M25" s="27"/>
      <c r="N25" s="29"/>
      <c r="O25" s="29"/>
      <c r="P25" s="29"/>
      <c r="Q25" s="25"/>
      <c r="R25" s="26"/>
      <c r="S25" s="26"/>
      <c r="T25" s="27"/>
      <c r="U25" s="29"/>
      <c r="V25" s="29"/>
      <c r="W25" s="29"/>
      <c r="X25" s="25"/>
      <c r="Y25" s="26"/>
      <c r="Z25" s="26"/>
      <c r="AA25" s="27"/>
      <c r="AB25" s="29"/>
      <c r="AC25" s="29"/>
      <c r="AD25" s="29"/>
      <c r="AE25" s="25"/>
      <c r="AF25" s="26"/>
      <c r="AG25" s="26"/>
      <c r="AH25" s="27"/>
      <c r="AI25" s="29"/>
      <c r="AJ25" s="29"/>
      <c r="AK25" s="29"/>
      <c r="AL25" s="25"/>
      <c r="AM25" s="26"/>
      <c r="AN25" s="26"/>
      <c r="AO25" s="27"/>
      <c r="AP25" s="29"/>
      <c r="AQ25" s="29"/>
      <c r="AR25" s="29"/>
      <c r="AS25" s="25"/>
      <c r="AT25" s="26"/>
      <c r="AU25" s="26"/>
      <c r="AV25" s="27"/>
      <c r="AW25" s="29"/>
      <c r="AX25" s="29"/>
      <c r="AY25" s="29"/>
      <c r="AZ25" s="25"/>
      <c r="BA25" s="26"/>
      <c r="BB25" s="26"/>
      <c r="BC25" s="27"/>
      <c r="BD25" s="29"/>
      <c r="BE25" s="29"/>
      <c r="BF25" s="29"/>
      <c r="BG25" s="33"/>
      <c r="BH25" s="34"/>
      <c r="BI25" s="34"/>
      <c r="BJ25" s="34"/>
      <c r="BK25" s="35"/>
      <c r="DO25" s="3"/>
      <c r="DP25" s="3"/>
      <c r="DQ25" s="3"/>
      <c r="DR25" s="3"/>
      <c r="DS25" s="3"/>
      <c r="DU25" s="3"/>
      <c r="DV25" s="3"/>
      <c r="DW25" s="3"/>
      <c r="DX25" s="3"/>
      <c r="DY25" s="3"/>
      <c r="DZ25" s="3"/>
      <c r="EA25" s="3"/>
    </row>
    <row r="26" spans="1:131" ht="6.6" customHeight="1" thickBot="1" x14ac:dyDescent="0.2">
      <c r="A26" s="60"/>
      <c r="C26" s="25"/>
      <c r="D26" s="26"/>
      <c r="E26" s="26"/>
      <c r="F26" s="27"/>
      <c r="G26" s="29"/>
      <c r="H26" s="29"/>
      <c r="I26" s="29"/>
      <c r="J26" s="25"/>
      <c r="K26" s="26"/>
      <c r="L26" s="26"/>
      <c r="M26" s="27"/>
      <c r="N26" s="29"/>
      <c r="O26" s="29"/>
      <c r="P26" s="29"/>
      <c r="Q26" s="25"/>
      <c r="R26" s="26"/>
      <c r="S26" s="26"/>
      <c r="T26" s="27"/>
      <c r="U26" s="29"/>
      <c r="V26" s="29"/>
      <c r="W26" s="29"/>
      <c r="X26" s="25"/>
      <c r="Y26" s="26"/>
      <c r="Z26" s="26"/>
      <c r="AA26" s="27"/>
      <c r="AB26" s="29"/>
      <c r="AC26" s="29"/>
      <c r="AD26" s="29"/>
      <c r="AE26" s="25"/>
      <c r="AF26" s="26"/>
      <c r="AG26" s="26"/>
      <c r="AH26" s="27"/>
      <c r="AI26" s="29"/>
      <c r="AJ26" s="29"/>
      <c r="AK26" s="29"/>
      <c r="AL26" s="25"/>
      <c r="AM26" s="26"/>
      <c r="AN26" s="26"/>
      <c r="AO26" s="27"/>
      <c r="AP26" s="29"/>
      <c r="AQ26" s="29"/>
      <c r="AR26" s="29"/>
      <c r="AS26" s="25"/>
      <c r="AT26" s="26"/>
      <c r="AU26" s="26"/>
      <c r="AV26" s="27"/>
      <c r="AW26" s="29"/>
      <c r="AX26" s="29"/>
      <c r="AY26" s="29"/>
      <c r="AZ26" s="25"/>
      <c r="BA26" s="26"/>
      <c r="BB26" s="26"/>
      <c r="BC26" s="27"/>
      <c r="BD26" s="29"/>
      <c r="BE26" s="29"/>
      <c r="BF26" s="29"/>
      <c r="BG26" s="33"/>
      <c r="BH26" s="34"/>
      <c r="BI26" s="34"/>
      <c r="BJ26" s="34"/>
      <c r="BK26" s="35"/>
      <c r="DO26" s="3"/>
      <c r="DP26" s="3"/>
      <c r="DQ26" s="3"/>
      <c r="DR26" s="3"/>
      <c r="DS26" s="3"/>
      <c r="DU26" s="3"/>
      <c r="DV26" s="3"/>
      <c r="DW26" s="3"/>
      <c r="DX26" s="3"/>
      <c r="DY26" s="3"/>
      <c r="DZ26" s="3"/>
      <c r="EA26" s="3"/>
    </row>
    <row r="27" spans="1:131" ht="6.6" customHeight="1" thickBot="1" x14ac:dyDescent="0.2">
      <c r="A27" s="60"/>
      <c r="C27" s="25"/>
      <c r="D27" s="26"/>
      <c r="E27" s="26"/>
      <c r="F27" s="27"/>
      <c r="G27" s="29"/>
      <c r="H27" s="29"/>
      <c r="I27" s="29"/>
      <c r="J27" s="25"/>
      <c r="K27" s="26"/>
      <c r="L27" s="26"/>
      <c r="M27" s="27"/>
      <c r="N27" s="29"/>
      <c r="O27" s="29"/>
      <c r="P27" s="29"/>
      <c r="Q27" s="25"/>
      <c r="R27" s="26"/>
      <c r="S27" s="26"/>
      <c r="T27" s="27"/>
      <c r="U27" s="29"/>
      <c r="V27" s="29"/>
      <c r="W27" s="29"/>
      <c r="X27" s="25"/>
      <c r="Y27" s="26"/>
      <c r="Z27" s="26"/>
      <c r="AA27" s="27"/>
      <c r="AB27" s="29"/>
      <c r="AC27" s="29"/>
      <c r="AD27" s="29"/>
      <c r="AE27" s="25"/>
      <c r="AF27" s="26"/>
      <c r="AG27" s="26"/>
      <c r="AH27" s="27"/>
      <c r="AI27" s="29"/>
      <c r="AJ27" s="29"/>
      <c r="AK27" s="29"/>
      <c r="AL27" s="25"/>
      <c r="AM27" s="26"/>
      <c r="AN27" s="26"/>
      <c r="AO27" s="27"/>
      <c r="AP27" s="29"/>
      <c r="AQ27" s="29"/>
      <c r="AR27" s="29"/>
      <c r="AS27" s="25"/>
      <c r="AT27" s="26"/>
      <c r="AU27" s="26"/>
      <c r="AV27" s="27"/>
      <c r="AW27" s="29"/>
      <c r="AX27" s="29"/>
      <c r="AY27" s="29"/>
      <c r="AZ27" s="25"/>
      <c r="BA27" s="26"/>
      <c r="BB27" s="26"/>
      <c r="BC27" s="27"/>
      <c r="BD27" s="29"/>
      <c r="BE27" s="29"/>
      <c r="BF27" s="29"/>
      <c r="BG27" s="33"/>
      <c r="BH27" s="34"/>
      <c r="BI27" s="34"/>
      <c r="BJ27" s="34"/>
      <c r="BK27" s="35"/>
      <c r="DO27" s="3"/>
      <c r="DP27" s="3"/>
      <c r="DQ27" s="3"/>
      <c r="DR27" s="3"/>
      <c r="DS27" s="3"/>
      <c r="DU27" s="3"/>
      <c r="DV27" s="3"/>
      <c r="DW27" s="3"/>
      <c r="DX27" s="3"/>
      <c r="DY27" s="3"/>
      <c r="DZ27" s="3"/>
      <c r="EA27" s="3"/>
    </row>
    <row r="28" spans="1:131" ht="6.6" customHeight="1" thickBot="1" x14ac:dyDescent="0.2">
      <c r="A28" s="60"/>
      <c r="C28" s="25"/>
      <c r="D28" s="26"/>
      <c r="E28" s="26"/>
      <c r="F28" s="27"/>
      <c r="G28" s="29"/>
      <c r="H28" s="29"/>
      <c r="I28" s="29"/>
      <c r="J28" s="25"/>
      <c r="K28" s="26"/>
      <c r="L28" s="26"/>
      <c r="M28" s="27"/>
      <c r="N28" s="29"/>
      <c r="O28" s="29"/>
      <c r="P28" s="29"/>
      <c r="Q28" s="25"/>
      <c r="R28" s="26"/>
      <c r="S28" s="26"/>
      <c r="T28" s="27"/>
      <c r="U28" s="29"/>
      <c r="V28" s="29"/>
      <c r="W28" s="29"/>
      <c r="X28" s="25"/>
      <c r="Y28" s="26"/>
      <c r="Z28" s="26"/>
      <c r="AA28" s="27"/>
      <c r="AB28" s="29"/>
      <c r="AC28" s="29"/>
      <c r="AD28" s="29"/>
      <c r="AE28" s="25"/>
      <c r="AF28" s="26"/>
      <c r="AG28" s="26"/>
      <c r="AH28" s="27"/>
      <c r="AI28" s="29"/>
      <c r="AJ28" s="29"/>
      <c r="AK28" s="29"/>
      <c r="AL28" s="25"/>
      <c r="AM28" s="26"/>
      <c r="AN28" s="26"/>
      <c r="AO28" s="27"/>
      <c r="AP28" s="29"/>
      <c r="AQ28" s="29"/>
      <c r="AR28" s="29"/>
      <c r="AS28" s="25"/>
      <c r="AT28" s="26"/>
      <c r="AU28" s="26"/>
      <c r="AV28" s="27"/>
      <c r="AW28" s="29"/>
      <c r="AX28" s="29"/>
      <c r="AY28" s="29"/>
      <c r="AZ28" s="25"/>
      <c r="BA28" s="26"/>
      <c r="BB28" s="26"/>
      <c r="BC28" s="27"/>
      <c r="BD28" s="29"/>
      <c r="BE28" s="29"/>
      <c r="BF28" s="29"/>
      <c r="BG28" s="33"/>
      <c r="BH28" s="34"/>
      <c r="BI28" s="34"/>
      <c r="BJ28" s="34"/>
      <c r="BK28" s="35"/>
      <c r="DO28" s="3"/>
      <c r="DP28" s="3"/>
      <c r="DQ28" s="3"/>
      <c r="DR28" s="3"/>
      <c r="DS28" s="3"/>
      <c r="DU28" s="3"/>
      <c r="DV28" s="3"/>
      <c r="DW28" s="3"/>
      <c r="DX28" s="3"/>
      <c r="DY28" s="3"/>
      <c r="DZ28" s="3"/>
      <c r="EA28" s="3"/>
    </row>
    <row r="29" spans="1:131" ht="6.6" customHeight="1" thickBot="1" x14ac:dyDescent="0.2">
      <c r="A29" s="60"/>
      <c r="C29" s="25"/>
      <c r="D29" s="26"/>
      <c r="E29" s="26"/>
      <c r="F29" s="27"/>
      <c r="G29" s="29"/>
      <c r="H29" s="29"/>
      <c r="I29" s="29"/>
      <c r="J29" s="25"/>
      <c r="K29" s="26"/>
      <c r="L29" s="26"/>
      <c r="M29" s="27"/>
      <c r="N29" s="29"/>
      <c r="O29" s="29"/>
      <c r="P29" s="29"/>
      <c r="Q29" s="25"/>
      <c r="R29" s="26"/>
      <c r="S29" s="26"/>
      <c r="T29" s="27"/>
      <c r="U29" s="29"/>
      <c r="V29" s="29"/>
      <c r="W29" s="29"/>
      <c r="X29" s="25"/>
      <c r="Y29" s="26"/>
      <c r="Z29" s="26"/>
      <c r="AA29" s="27"/>
      <c r="AB29" s="29"/>
      <c r="AC29" s="29"/>
      <c r="AD29" s="29"/>
      <c r="AE29" s="25"/>
      <c r="AF29" s="26"/>
      <c r="AG29" s="26"/>
      <c r="AH29" s="27"/>
      <c r="AI29" s="29"/>
      <c r="AJ29" s="29"/>
      <c r="AK29" s="29"/>
      <c r="AL29" s="25"/>
      <c r="AM29" s="26"/>
      <c r="AN29" s="26"/>
      <c r="AO29" s="27"/>
      <c r="AP29" s="29"/>
      <c r="AQ29" s="29"/>
      <c r="AR29" s="29"/>
      <c r="AS29" s="25"/>
      <c r="AT29" s="26"/>
      <c r="AU29" s="26"/>
      <c r="AV29" s="27"/>
      <c r="AW29" s="29"/>
      <c r="AX29" s="29"/>
      <c r="AY29" s="29"/>
      <c r="AZ29" s="25"/>
      <c r="BA29" s="26"/>
      <c r="BB29" s="26"/>
      <c r="BC29" s="27"/>
      <c r="BD29" s="29"/>
      <c r="BE29" s="29"/>
      <c r="BF29" s="29"/>
      <c r="BG29" s="33"/>
      <c r="BH29" s="34"/>
      <c r="BI29" s="34"/>
      <c r="BJ29" s="34"/>
      <c r="BK29" s="35"/>
      <c r="DO29" s="3"/>
      <c r="DP29" s="3"/>
      <c r="DQ29" s="3"/>
      <c r="DR29" s="3"/>
      <c r="DS29" s="3"/>
      <c r="DU29" s="3"/>
      <c r="DV29" s="3"/>
      <c r="DW29" s="3"/>
      <c r="DX29" s="3"/>
      <c r="DY29" s="3"/>
      <c r="DZ29" s="3"/>
      <c r="EA29" s="3"/>
    </row>
    <row r="30" spans="1:131" ht="6.6" customHeight="1" thickBot="1" x14ac:dyDescent="0.2">
      <c r="A30" s="60" t="str">
        <f>問題文入力シート!G2</f>
        <v>東</v>
      </c>
      <c r="C30" s="22" t="str">
        <f ca="1">VLOOKUP(8,list,17,FALSE)</f>
        <v>古</v>
      </c>
      <c r="D30" s="23"/>
      <c r="E30" s="23"/>
      <c r="F30" s="24"/>
      <c r="G30" s="28" t="str">
        <f ca="1">IF($Z$2="入れる",VLOOKUP(8,list,6,FALSE),"")</f>
        <v>ふる</v>
      </c>
      <c r="H30" s="28"/>
      <c r="I30" s="28"/>
      <c r="J30" s="22" t="str">
        <f ca="1">VLOOKUP(7,list,17,FALSE)</f>
        <v>上</v>
      </c>
      <c r="K30" s="23"/>
      <c r="L30" s="23"/>
      <c r="M30" s="24"/>
      <c r="N30" s="28" t="str">
        <f ca="1">IF($Z$2="入れる",VLOOKUP(7,list,6,FALSE),"")</f>
        <v>じょう</v>
      </c>
      <c r="O30" s="28"/>
      <c r="P30" s="28"/>
      <c r="Q30" s="22" t="str">
        <f ca="1">VLOOKUP(6,list,17,FALSE)</f>
        <v>ん</v>
      </c>
      <c r="R30" s="23"/>
      <c r="S30" s="23"/>
      <c r="T30" s="24"/>
      <c r="U30" s="28" t="str">
        <f ca="1">IF($Z$2="入れる",VLOOKUP(6,list,6,FALSE),"")</f>
        <v/>
      </c>
      <c r="V30" s="28"/>
      <c r="W30" s="28"/>
      <c r="X30" s="22" t="str">
        <f ca="1">VLOOKUP(5,list,17,FALSE)</f>
        <v>こ</v>
      </c>
      <c r="Y30" s="23"/>
      <c r="Z30" s="23"/>
      <c r="AA30" s="24"/>
      <c r="AB30" s="28" t="str">
        <f ca="1">IF($Z$2="入れる",VLOOKUP(5,list,6,FALSE),"")</f>
        <v/>
      </c>
      <c r="AC30" s="28"/>
      <c r="AD30" s="28"/>
      <c r="AE30" s="22" t="str">
        <f ca="1">VLOOKUP(4,list,17,FALSE)</f>
        <v>け</v>
      </c>
      <c r="AF30" s="23"/>
      <c r="AG30" s="23"/>
      <c r="AH30" s="24"/>
      <c r="AI30" s="28" t="str">
        <f ca="1">IF($Z$2="入れる",VLOOKUP(4,list,6,FALSE),"")</f>
        <v/>
      </c>
      <c r="AJ30" s="28"/>
      <c r="AK30" s="28"/>
      <c r="AL30" s="22" t="str">
        <f ca="1">VLOOKUP(3,list,17,FALSE)</f>
        <v>西</v>
      </c>
      <c r="AM30" s="23"/>
      <c r="AN30" s="23"/>
      <c r="AO30" s="24"/>
      <c r="AP30" s="28" t="str">
        <f ca="1">IF($Z$2="入れる",VLOOKUP(3,list,6,FALSE),"")</f>
        <v>にし</v>
      </c>
      <c r="AQ30" s="28"/>
      <c r="AR30" s="28"/>
      <c r="AS30" s="22" t="str">
        <f ca="1">VLOOKUP(2,list,17,FALSE)</f>
        <v>る</v>
      </c>
      <c r="AT30" s="23"/>
      <c r="AU30" s="23"/>
      <c r="AV30" s="24"/>
      <c r="AW30" s="28" t="str">
        <f ca="1">IF($Z$2="入れる",VLOOKUP(2,list,6,FALSE),"")</f>
        <v/>
      </c>
      <c r="AX30" s="28"/>
      <c r="AY30" s="28"/>
      <c r="AZ30" s="22" t="str">
        <f ca="1">VLOOKUP(1,list,17,FALSE)</f>
        <v>で</v>
      </c>
      <c r="BA30" s="23"/>
      <c r="BB30" s="23"/>
      <c r="BC30" s="24"/>
      <c r="BD30" s="28" t="str">
        <f ca="1">IF($Z$2="入れる",VLOOKUP(1,list,6,FALSE),"")</f>
        <v/>
      </c>
      <c r="BE30" s="28"/>
      <c r="BF30" s="28"/>
      <c r="BG30" s="33"/>
      <c r="BH30" s="34"/>
      <c r="BI30" s="34"/>
      <c r="BJ30" s="34"/>
      <c r="BK30" s="35"/>
    </row>
    <row r="31" spans="1:131" ht="6.6" customHeight="1" thickBot="1" x14ac:dyDescent="0.2">
      <c r="A31" s="60"/>
      <c r="C31" s="25"/>
      <c r="D31" s="26"/>
      <c r="E31" s="26"/>
      <c r="F31" s="27"/>
      <c r="G31" s="29"/>
      <c r="H31" s="29"/>
      <c r="I31" s="29"/>
      <c r="J31" s="25"/>
      <c r="K31" s="26"/>
      <c r="L31" s="26"/>
      <c r="M31" s="27"/>
      <c r="N31" s="29"/>
      <c r="O31" s="29"/>
      <c r="P31" s="29"/>
      <c r="Q31" s="25"/>
      <c r="R31" s="26"/>
      <c r="S31" s="26"/>
      <c r="T31" s="27"/>
      <c r="U31" s="29"/>
      <c r="V31" s="29"/>
      <c r="W31" s="29"/>
      <c r="X31" s="25"/>
      <c r="Y31" s="26"/>
      <c r="Z31" s="26"/>
      <c r="AA31" s="27"/>
      <c r="AB31" s="29"/>
      <c r="AC31" s="29"/>
      <c r="AD31" s="29"/>
      <c r="AE31" s="25"/>
      <c r="AF31" s="26"/>
      <c r="AG31" s="26"/>
      <c r="AH31" s="27"/>
      <c r="AI31" s="29"/>
      <c r="AJ31" s="29"/>
      <c r="AK31" s="29"/>
      <c r="AL31" s="25"/>
      <c r="AM31" s="26"/>
      <c r="AN31" s="26"/>
      <c r="AO31" s="27"/>
      <c r="AP31" s="29"/>
      <c r="AQ31" s="29"/>
      <c r="AR31" s="29"/>
      <c r="AS31" s="25"/>
      <c r="AT31" s="26"/>
      <c r="AU31" s="26"/>
      <c r="AV31" s="27"/>
      <c r="AW31" s="29"/>
      <c r="AX31" s="29"/>
      <c r="AY31" s="29"/>
      <c r="AZ31" s="25"/>
      <c r="BA31" s="26"/>
      <c r="BB31" s="26"/>
      <c r="BC31" s="27"/>
      <c r="BD31" s="29"/>
      <c r="BE31" s="29"/>
      <c r="BF31" s="29"/>
      <c r="BG31" s="36"/>
      <c r="BH31" s="37"/>
      <c r="BI31" s="37"/>
      <c r="BJ31" s="37"/>
      <c r="BK31" s="38"/>
    </row>
    <row r="32" spans="1:131" ht="6.6" customHeight="1" thickBot="1" x14ac:dyDescent="0.2">
      <c r="A32" s="60"/>
      <c r="C32" s="25"/>
      <c r="D32" s="26"/>
      <c r="E32" s="26"/>
      <c r="F32" s="27"/>
      <c r="G32" s="29"/>
      <c r="H32" s="29"/>
      <c r="I32" s="29"/>
      <c r="J32" s="25"/>
      <c r="K32" s="26"/>
      <c r="L32" s="26"/>
      <c r="M32" s="27"/>
      <c r="N32" s="29"/>
      <c r="O32" s="29"/>
      <c r="P32" s="29"/>
      <c r="Q32" s="25"/>
      <c r="R32" s="26"/>
      <c r="S32" s="26"/>
      <c r="T32" s="27"/>
      <c r="U32" s="29"/>
      <c r="V32" s="29"/>
      <c r="W32" s="29"/>
      <c r="X32" s="25"/>
      <c r="Y32" s="26"/>
      <c r="Z32" s="26"/>
      <c r="AA32" s="27"/>
      <c r="AB32" s="29"/>
      <c r="AC32" s="29"/>
      <c r="AD32" s="29"/>
      <c r="AE32" s="25"/>
      <c r="AF32" s="26"/>
      <c r="AG32" s="26"/>
      <c r="AH32" s="27"/>
      <c r="AI32" s="29"/>
      <c r="AJ32" s="29"/>
      <c r="AK32" s="29"/>
      <c r="AL32" s="25"/>
      <c r="AM32" s="26"/>
      <c r="AN32" s="26"/>
      <c r="AO32" s="27"/>
      <c r="AP32" s="29"/>
      <c r="AQ32" s="29"/>
      <c r="AR32" s="29"/>
      <c r="AS32" s="25"/>
      <c r="AT32" s="26"/>
      <c r="AU32" s="26"/>
      <c r="AV32" s="27"/>
      <c r="AW32" s="29"/>
      <c r="AX32" s="29"/>
      <c r="AY32" s="29"/>
      <c r="AZ32" s="25"/>
      <c r="BA32" s="26"/>
      <c r="BB32" s="26"/>
      <c r="BC32" s="27"/>
      <c r="BD32" s="29"/>
      <c r="BE32" s="29"/>
      <c r="BF32" s="29"/>
      <c r="BG32" s="36"/>
      <c r="BH32" s="37"/>
      <c r="BI32" s="37"/>
      <c r="BJ32" s="37"/>
      <c r="BK32" s="38"/>
    </row>
    <row r="33" spans="1:63" ht="6.6" customHeight="1" thickBot="1" x14ac:dyDescent="0.2">
      <c r="A33" s="60"/>
      <c r="C33" s="25"/>
      <c r="D33" s="26"/>
      <c r="E33" s="26"/>
      <c r="F33" s="27"/>
      <c r="G33" s="29"/>
      <c r="H33" s="29"/>
      <c r="I33" s="29"/>
      <c r="J33" s="25"/>
      <c r="K33" s="26"/>
      <c r="L33" s="26"/>
      <c r="M33" s="27"/>
      <c r="N33" s="29"/>
      <c r="O33" s="29"/>
      <c r="P33" s="29"/>
      <c r="Q33" s="25"/>
      <c r="R33" s="26"/>
      <c r="S33" s="26"/>
      <c r="T33" s="27"/>
      <c r="U33" s="29"/>
      <c r="V33" s="29"/>
      <c r="W33" s="29"/>
      <c r="X33" s="25"/>
      <c r="Y33" s="26"/>
      <c r="Z33" s="26"/>
      <c r="AA33" s="27"/>
      <c r="AB33" s="29"/>
      <c r="AC33" s="29"/>
      <c r="AD33" s="29"/>
      <c r="AE33" s="25"/>
      <c r="AF33" s="26"/>
      <c r="AG33" s="26"/>
      <c r="AH33" s="27"/>
      <c r="AI33" s="29"/>
      <c r="AJ33" s="29"/>
      <c r="AK33" s="29"/>
      <c r="AL33" s="25"/>
      <c r="AM33" s="26"/>
      <c r="AN33" s="26"/>
      <c r="AO33" s="27"/>
      <c r="AP33" s="29"/>
      <c r="AQ33" s="29"/>
      <c r="AR33" s="29"/>
      <c r="AS33" s="25"/>
      <c r="AT33" s="26"/>
      <c r="AU33" s="26"/>
      <c r="AV33" s="27"/>
      <c r="AW33" s="29"/>
      <c r="AX33" s="29"/>
      <c r="AY33" s="29"/>
      <c r="AZ33" s="25"/>
      <c r="BA33" s="26"/>
      <c r="BB33" s="26"/>
      <c r="BC33" s="27"/>
      <c r="BD33" s="29"/>
      <c r="BE33" s="29"/>
      <c r="BF33" s="29"/>
      <c r="BG33" s="36"/>
      <c r="BH33" s="37"/>
      <c r="BI33" s="37"/>
      <c r="BJ33" s="37"/>
      <c r="BK33" s="38"/>
    </row>
    <row r="34" spans="1:63" ht="6.6" customHeight="1" thickBot="1" x14ac:dyDescent="0.2">
      <c r="A34" s="60"/>
      <c r="C34" s="25"/>
      <c r="D34" s="26"/>
      <c r="E34" s="26"/>
      <c r="F34" s="27"/>
      <c r="G34" s="29"/>
      <c r="H34" s="29"/>
      <c r="I34" s="29"/>
      <c r="J34" s="25"/>
      <c r="K34" s="26"/>
      <c r="L34" s="26"/>
      <c r="M34" s="27"/>
      <c r="N34" s="29"/>
      <c r="O34" s="29"/>
      <c r="P34" s="29"/>
      <c r="Q34" s="25"/>
      <c r="R34" s="26"/>
      <c r="S34" s="26"/>
      <c r="T34" s="27"/>
      <c r="U34" s="29"/>
      <c r="V34" s="29"/>
      <c r="W34" s="29"/>
      <c r="X34" s="25"/>
      <c r="Y34" s="26"/>
      <c r="Z34" s="26"/>
      <c r="AA34" s="27"/>
      <c r="AB34" s="29"/>
      <c r="AC34" s="29"/>
      <c r="AD34" s="29"/>
      <c r="AE34" s="25"/>
      <c r="AF34" s="26"/>
      <c r="AG34" s="26"/>
      <c r="AH34" s="27"/>
      <c r="AI34" s="29"/>
      <c r="AJ34" s="29"/>
      <c r="AK34" s="29"/>
      <c r="AL34" s="25"/>
      <c r="AM34" s="26"/>
      <c r="AN34" s="26"/>
      <c r="AO34" s="27"/>
      <c r="AP34" s="29"/>
      <c r="AQ34" s="29"/>
      <c r="AR34" s="29"/>
      <c r="AS34" s="25"/>
      <c r="AT34" s="26"/>
      <c r="AU34" s="26"/>
      <c r="AV34" s="27"/>
      <c r="AW34" s="29"/>
      <c r="AX34" s="29"/>
      <c r="AY34" s="29"/>
      <c r="AZ34" s="25"/>
      <c r="BA34" s="26"/>
      <c r="BB34" s="26"/>
      <c r="BC34" s="27"/>
      <c r="BD34" s="29"/>
      <c r="BE34" s="29"/>
      <c r="BF34" s="29"/>
      <c r="BG34" s="36"/>
      <c r="BH34" s="37"/>
      <c r="BI34" s="37"/>
      <c r="BJ34" s="37"/>
      <c r="BK34" s="38"/>
    </row>
    <row r="35" spans="1:63" ht="6.6" customHeight="1" thickBot="1" x14ac:dyDescent="0.2">
      <c r="A35" s="60"/>
      <c r="C35" s="25"/>
      <c r="D35" s="26"/>
      <c r="E35" s="26"/>
      <c r="F35" s="27"/>
      <c r="G35" s="29"/>
      <c r="H35" s="29"/>
      <c r="I35" s="29"/>
      <c r="J35" s="25"/>
      <c r="K35" s="26"/>
      <c r="L35" s="26"/>
      <c r="M35" s="27"/>
      <c r="N35" s="29"/>
      <c r="O35" s="29"/>
      <c r="P35" s="29"/>
      <c r="Q35" s="25"/>
      <c r="R35" s="26"/>
      <c r="S35" s="26"/>
      <c r="T35" s="27"/>
      <c r="U35" s="29"/>
      <c r="V35" s="29"/>
      <c r="W35" s="29"/>
      <c r="X35" s="25"/>
      <c r="Y35" s="26"/>
      <c r="Z35" s="26"/>
      <c r="AA35" s="27"/>
      <c r="AB35" s="29"/>
      <c r="AC35" s="29"/>
      <c r="AD35" s="29"/>
      <c r="AE35" s="25"/>
      <c r="AF35" s="26"/>
      <c r="AG35" s="26"/>
      <c r="AH35" s="27"/>
      <c r="AI35" s="29"/>
      <c r="AJ35" s="29"/>
      <c r="AK35" s="29"/>
      <c r="AL35" s="25"/>
      <c r="AM35" s="26"/>
      <c r="AN35" s="26"/>
      <c r="AO35" s="27"/>
      <c r="AP35" s="29"/>
      <c r="AQ35" s="29"/>
      <c r="AR35" s="29"/>
      <c r="AS35" s="25"/>
      <c r="AT35" s="26"/>
      <c r="AU35" s="26"/>
      <c r="AV35" s="27"/>
      <c r="AW35" s="29"/>
      <c r="AX35" s="29"/>
      <c r="AY35" s="29"/>
      <c r="AZ35" s="25"/>
      <c r="BA35" s="26"/>
      <c r="BB35" s="26"/>
      <c r="BC35" s="27"/>
      <c r="BD35" s="29"/>
      <c r="BE35" s="29"/>
      <c r="BF35" s="29"/>
      <c r="BG35" s="36"/>
      <c r="BH35" s="37"/>
      <c r="BI35" s="37"/>
      <c r="BJ35" s="37"/>
      <c r="BK35" s="38"/>
    </row>
    <row r="36" spans="1:63" ht="6.6" customHeight="1" thickBot="1" x14ac:dyDescent="0.2">
      <c r="A36" s="60"/>
      <c r="C36" s="25"/>
      <c r="D36" s="26"/>
      <c r="E36" s="26"/>
      <c r="F36" s="27"/>
      <c r="G36" s="29"/>
      <c r="H36" s="29"/>
      <c r="I36" s="29"/>
      <c r="J36" s="25"/>
      <c r="K36" s="26"/>
      <c r="L36" s="26"/>
      <c r="M36" s="27"/>
      <c r="N36" s="29"/>
      <c r="O36" s="29"/>
      <c r="P36" s="29"/>
      <c r="Q36" s="25"/>
      <c r="R36" s="26"/>
      <c r="S36" s="26"/>
      <c r="T36" s="27"/>
      <c r="U36" s="29"/>
      <c r="V36" s="29"/>
      <c r="W36" s="29"/>
      <c r="X36" s="25"/>
      <c r="Y36" s="26"/>
      <c r="Z36" s="26"/>
      <c r="AA36" s="27"/>
      <c r="AB36" s="29"/>
      <c r="AC36" s="29"/>
      <c r="AD36" s="29"/>
      <c r="AE36" s="25"/>
      <c r="AF36" s="26"/>
      <c r="AG36" s="26"/>
      <c r="AH36" s="27"/>
      <c r="AI36" s="29"/>
      <c r="AJ36" s="29"/>
      <c r="AK36" s="29"/>
      <c r="AL36" s="25"/>
      <c r="AM36" s="26"/>
      <c r="AN36" s="26"/>
      <c r="AO36" s="27"/>
      <c r="AP36" s="29"/>
      <c r="AQ36" s="29"/>
      <c r="AR36" s="29"/>
      <c r="AS36" s="25"/>
      <c r="AT36" s="26"/>
      <c r="AU36" s="26"/>
      <c r="AV36" s="27"/>
      <c r="AW36" s="29"/>
      <c r="AX36" s="29"/>
      <c r="AY36" s="29"/>
      <c r="AZ36" s="25"/>
      <c r="BA36" s="26"/>
      <c r="BB36" s="26"/>
      <c r="BC36" s="27"/>
      <c r="BD36" s="29"/>
      <c r="BE36" s="29"/>
      <c r="BF36" s="29"/>
      <c r="BG36" s="36"/>
      <c r="BH36" s="37"/>
      <c r="BI36" s="37"/>
      <c r="BJ36" s="37"/>
      <c r="BK36" s="38"/>
    </row>
    <row r="37" spans="1:63" ht="6.6" customHeight="1" thickBot="1" x14ac:dyDescent="0.2">
      <c r="A37" s="60"/>
      <c r="C37" s="25"/>
      <c r="D37" s="26"/>
      <c r="E37" s="26"/>
      <c r="F37" s="27"/>
      <c r="G37" s="29"/>
      <c r="H37" s="29"/>
      <c r="I37" s="29"/>
      <c r="J37" s="25"/>
      <c r="K37" s="26"/>
      <c r="L37" s="26"/>
      <c r="M37" s="27"/>
      <c r="N37" s="29"/>
      <c r="O37" s="29"/>
      <c r="P37" s="29"/>
      <c r="Q37" s="25"/>
      <c r="R37" s="26"/>
      <c r="S37" s="26"/>
      <c r="T37" s="27"/>
      <c r="U37" s="29"/>
      <c r="V37" s="29"/>
      <c r="W37" s="29"/>
      <c r="X37" s="25"/>
      <c r="Y37" s="26"/>
      <c r="Z37" s="26"/>
      <c r="AA37" s="27"/>
      <c r="AB37" s="29"/>
      <c r="AC37" s="29"/>
      <c r="AD37" s="29"/>
      <c r="AE37" s="25"/>
      <c r="AF37" s="26"/>
      <c r="AG37" s="26"/>
      <c r="AH37" s="27"/>
      <c r="AI37" s="29"/>
      <c r="AJ37" s="29"/>
      <c r="AK37" s="29"/>
      <c r="AL37" s="25"/>
      <c r="AM37" s="26"/>
      <c r="AN37" s="26"/>
      <c r="AO37" s="27"/>
      <c r="AP37" s="29"/>
      <c r="AQ37" s="29"/>
      <c r="AR37" s="29"/>
      <c r="AS37" s="25"/>
      <c r="AT37" s="26"/>
      <c r="AU37" s="26"/>
      <c r="AV37" s="27"/>
      <c r="AW37" s="29"/>
      <c r="AX37" s="29"/>
      <c r="AY37" s="29"/>
      <c r="AZ37" s="25"/>
      <c r="BA37" s="26"/>
      <c r="BB37" s="26"/>
      <c r="BC37" s="27"/>
      <c r="BD37" s="29"/>
      <c r="BE37" s="29"/>
      <c r="BF37" s="29"/>
      <c r="BG37" s="39"/>
      <c r="BH37" s="40"/>
      <c r="BI37" s="40"/>
      <c r="BJ37" s="40"/>
      <c r="BK37" s="41"/>
    </row>
    <row r="38" spans="1:63" ht="6.6" customHeight="1" thickBot="1" x14ac:dyDescent="0.2">
      <c r="A38" s="60" t="str">
        <f>問題文入力シート!H2</f>
        <v>京</v>
      </c>
      <c r="C38" s="22" t="str">
        <f ca="1">VLOOKUP(8,list,18,FALSE)</f>
        <v>い</v>
      </c>
      <c r="D38" s="23"/>
      <c r="E38" s="23"/>
      <c r="F38" s="24"/>
      <c r="G38" s="28" t="str">
        <f ca="1">IF($Z$2="入れる",VLOOKUP(8,list,7,FALSE),"")</f>
        <v/>
      </c>
      <c r="H38" s="28"/>
      <c r="I38" s="28"/>
      <c r="J38" s="22" t="str">
        <f ca="1">VLOOKUP(7,list,18,FALSE)</f>
        <v>空</v>
      </c>
      <c r="K38" s="23"/>
      <c r="L38" s="23"/>
      <c r="M38" s="24"/>
      <c r="N38" s="28" t="str">
        <f ca="1">IF($Z$2="入れる",VLOOKUP(7,list,7,FALSE),"")</f>
        <v>くう</v>
      </c>
      <c r="O38" s="28"/>
      <c r="P38" s="28"/>
      <c r="Q38" s="22" t="str">
        <f ca="1">VLOOKUP(6,list,18,FALSE)</f>
        <v>ぜ</v>
      </c>
      <c r="R38" s="23"/>
      <c r="S38" s="23"/>
      <c r="T38" s="24"/>
      <c r="U38" s="28" t="str">
        <f ca="1">IF($Z$2="入れる",VLOOKUP(6,list,7,FALSE),"")</f>
        <v/>
      </c>
      <c r="V38" s="28"/>
      <c r="W38" s="28"/>
      <c r="X38" s="22" t="str">
        <f ca="1">VLOOKUP(5,list,18,FALSE)</f>
        <v>に</v>
      </c>
      <c r="Y38" s="23"/>
      <c r="Z38" s="23"/>
      <c r="AA38" s="24"/>
      <c r="AB38" s="28" t="str">
        <f ca="1">IF($Z$2="入れる",VLOOKUP(5,list,7,FALSE),"")</f>
        <v/>
      </c>
      <c r="AC38" s="28"/>
      <c r="AD38" s="28"/>
      <c r="AE38" s="22" t="str">
        <f ca="1">VLOOKUP(4,list,18,FALSE)</f>
        <v>て</v>
      </c>
      <c r="AF38" s="23"/>
      <c r="AG38" s="23"/>
      <c r="AH38" s="24"/>
      <c r="AI38" s="28" t="str">
        <f ca="1">IF($Z$2="入れる",VLOOKUP(4,list,7,FALSE),"")</f>
        <v/>
      </c>
      <c r="AJ38" s="28"/>
      <c r="AK38" s="28"/>
      <c r="AL38" s="22" t="str">
        <f ca="1">VLOOKUP(3,list,18,FALSE)</f>
        <v>風</v>
      </c>
      <c r="AM38" s="23"/>
      <c r="AN38" s="23"/>
      <c r="AO38" s="24"/>
      <c r="AP38" s="28" t="str">
        <f ca="1">IF($Z$2="入れる",VLOOKUP(3,list,7,FALSE),"")</f>
        <v>かぜ</v>
      </c>
      <c r="AQ38" s="28"/>
      <c r="AR38" s="28"/>
      <c r="AS38" s="22" t="str">
        <f ca="1">VLOOKUP(2,list,18,FALSE)</f>
        <v>く</v>
      </c>
      <c r="AT38" s="23"/>
      <c r="AU38" s="23"/>
      <c r="AV38" s="24"/>
      <c r="AW38" s="28" t="str">
        <f ca="1">IF($Z$2="入れる",VLOOKUP(2,list,7,FALSE),"")</f>
        <v/>
      </c>
      <c r="AX38" s="28"/>
      <c r="AY38" s="28"/>
      <c r="AZ38" s="22" t="str">
        <f ca="1">VLOOKUP(1,list,18,FALSE)</f>
        <v>屋</v>
      </c>
      <c r="BA38" s="23"/>
      <c r="BB38" s="23"/>
      <c r="BC38" s="24"/>
      <c r="BD38" s="28" t="str">
        <f ca="1">IF($Z$2="入れる",VLOOKUP(1,list,7,FALSE),"")</f>
        <v>おく</v>
      </c>
      <c r="BE38" s="28"/>
      <c r="BF38" s="28"/>
      <c r="BG38" s="50" t="s">
        <v>5</v>
      </c>
      <c r="BH38" s="51"/>
      <c r="BI38" s="51"/>
      <c r="BJ38" s="51"/>
      <c r="BK38" s="52"/>
    </row>
    <row r="39" spans="1:63" ht="6.6" customHeight="1" thickBot="1" x14ac:dyDescent="0.2">
      <c r="A39" s="60"/>
      <c r="C39" s="25"/>
      <c r="D39" s="26"/>
      <c r="E39" s="26"/>
      <c r="F39" s="27"/>
      <c r="G39" s="29"/>
      <c r="H39" s="29"/>
      <c r="I39" s="29"/>
      <c r="J39" s="25"/>
      <c r="K39" s="26"/>
      <c r="L39" s="26"/>
      <c r="M39" s="27"/>
      <c r="N39" s="29"/>
      <c r="O39" s="29"/>
      <c r="P39" s="29"/>
      <c r="Q39" s="25"/>
      <c r="R39" s="26"/>
      <c r="S39" s="26"/>
      <c r="T39" s="27"/>
      <c r="U39" s="29"/>
      <c r="V39" s="29"/>
      <c r="W39" s="29"/>
      <c r="X39" s="25"/>
      <c r="Y39" s="26"/>
      <c r="Z39" s="26"/>
      <c r="AA39" s="27"/>
      <c r="AB39" s="29"/>
      <c r="AC39" s="29"/>
      <c r="AD39" s="29"/>
      <c r="AE39" s="25"/>
      <c r="AF39" s="26"/>
      <c r="AG39" s="26"/>
      <c r="AH39" s="27"/>
      <c r="AI39" s="29"/>
      <c r="AJ39" s="29"/>
      <c r="AK39" s="29"/>
      <c r="AL39" s="25"/>
      <c r="AM39" s="26"/>
      <c r="AN39" s="26"/>
      <c r="AO39" s="27"/>
      <c r="AP39" s="29"/>
      <c r="AQ39" s="29"/>
      <c r="AR39" s="29"/>
      <c r="AS39" s="25"/>
      <c r="AT39" s="26"/>
      <c r="AU39" s="26"/>
      <c r="AV39" s="27"/>
      <c r="AW39" s="29"/>
      <c r="AX39" s="29"/>
      <c r="AY39" s="29"/>
      <c r="AZ39" s="25"/>
      <c r="BA39" s="26"/>
      <c r="BB39" s="26"/>
      <c r="BC39" s="27"/>
      <c r="BD39" s="29"/>
      <c r="BE39" s="29"/>
      <c r="BF39" s="29"/>
      <c r="BG39" s="53"/>
      <c r="BH39" s="54"/>
      <c r="BI39" s="54"/>
      <c r="BJ39" s="54"/>
      <c r="BK39" s="55"/>
    </row>
    <row r="40" spans="1:63" ht="6.6" customHeight="1" thickBot="1" x14ac:dyDescent="0.2">
      <c r="A40" s="60"/>
      <c r="C40" s="25"/>
      <c r="D40" s="26"/>
      <c r="E40" s="26"/>
      <c r="F40" s="27"/>
      <c r="G40" s="29"/>
      <c r="H40" s="29"/>
      <c r="I40" s="29"/>
      <c r="J40" s="25"/>
      <c r="K40" s="26"/>
      <c r="L40" s="26"/>
      <c r="M40" s="27"/>
      <c r="N40" s="29"/>
      <c r="O40" s="29"/>
      <c r="P40" s="29"/>
      <c r="Q40" s="25"/>
      <c r="R40" s="26"/>
      <c r="S40" s="26"/>
      <c r="T40" s="27"/>
      <c r="U40" s="29"/>
      <c r="V40" s="29"/>
      <c r="W40" s="29"/>
      <c r="X40" s="25"/>
      <c r="Y40" s="26"/>
      <c r="Z40" s="26"/>
      <c r="AA40" s="27"/>
      <c r="AB40" s="29"/>
      <c r="AC40" s="29"/>
      <c r="AD40" s="29"/>
      <c r="AE40" s="25"/>
      <c r="AF40" s="26"/>
      <c r="AG40" s="26"/>
      <c r="AH40" s="27"/>
      <c r="AI40" s="29"/>
      <c r="AJ40" s="29"/>
      <c r="AK40" s="29"/>
      <c r="AL40" s="25"/>
      <c r="AM40" s="26"/>
      <c r="AN40" s="26"/>
      <c r="AO40" s="27"/>
      <c r="AP40" s="29"/>
      <c r="AQ40" s="29"/>
      <c r="AR40" s="29"/>
      <c r="AS40" s="25"/>
      <c r="AT40" s="26"/>
      <c r="AU40" s="26"/>
      <c r="AV40" s="27"/>
      <c r="AW40" s="29"/>
      <c r="AX40" s="29"/>
      <c r="AY40" s="29"/>
      <c r="AZ40" s="25"/>
      <c r="BA40" s="26"/>
      <c r="BB40" s="26"/>
      <c r="BC40" s="27"/>
      <c r="BD40" s="29"/>
      <c r="BE40" s="29"/>
      <c r="BF40" s="29"/>
      <c r="BG40" s="53"/>
      <c r="BH40" s="54"/>
      <c r="BI40" s="54"/>
      <c r="BJ40" s="54"/>
      <c r="BK40" s="55"/>
    </row>
    <row r="41" spans="1:63" ht="6.6" customHeight="1" thickBot="1" x14ac:dyDescent="0.2">
      <c r="A41" s="60"/>
      <c r="C41" s="25"/>
      <c r="D41" s="26"/>
      <c r="E41" s="26"/>
      <c r="F41" s="27"/>
      <c r="G41" s="29"/>
      <c r="H41" s="29"/>
      <c r="I41" s="29"/>
      <c r="J41" s="25"/>
      <c r="K41" s="26"/>
      <c r="L41" s="26"/>
      <c r="M41" s="27"/>
      <c r="N41" s="29"/>
      <c r="O41" s="29"/>
      <c r="P41" s="29"/>
      <c r="Q41" s="25"/>
      <c r="R41" s="26"/>
      <c r="S41" s="26"/>
      <c r="T41" s="27"/>
      <c r="U41" s="29"/>
      <c r="V41" s="29"/>
      <c r="W41" s="29"/>
      <c r="X41" s="25"/>
      <c r="Y41" s="26"/>
      <c r="Z41" s="26"/>
      <c r="AA41" s="27"/>
      <c r="AB41" s="29"/>
      <c r="AC41" s="29"/>
      <c r="AD41" s="29"/>
      <c r="AE41" s="25"/>
      <c r="AF41" s="26"/>
      <c r="AG41" s="26"/>
      <c r="AH41" s="27"/>
      <c r="AI41" s="29"/>
      <c r="AJ41" s="29"/>
      <c r="AK41" s="29"/>
      <c r="AL41" s="25"/>
      <c r="AM41" s="26"/>
      <c r="AN41" s="26"/>
      <c r="AO41" s="27"/>
      <c r="AP41" s="29"/>
      <c r="AQ41" s="29"/>
      <c r="AR41" s="29"/>
      <c r="AS41" s="25"/>
      <c r="AT41" s="26"/>
      <c r="AU41" s="26"/>
      <c r="AV41" s="27"/>
      <c r="AW41" s="29"/>
      <c r="AX41" s="29"/>
      <c r="AY41" s="29"/>
      <c r="AZ41" s="25"/>
      <c r="BA41" s="26"/>
      <c r="BB41" s="26"/>
      <c r="BC41" s="27"/>
      <c r="BD41" s="29"/>
      <c r="BE41" s="29"/>
      <c r="BF41" s="29"/>
      <c r="BG41" s="53"/>
      <c r="BH41" s="54"/>
      <c r="BI41" s="54"/>
      <c r="BJ41" s="54"/>
      <c r="BK41" s="55"/>
    </row>
    <row r="42" spans="1:63" ht="6.6" customHeight="1" thickBot="1" x14ac:dyDescent="0.2">
      <c r="A42" s="60"/>
      <c r="C42" s="25"/>
      <c r="D42" s="26"/>
      <c r="E42" s="26"/>
      <c r="F42" s="27"/>
      <c r="G42" s="29"/>
      <c r="H42" s="29"/>
      <c r="I42" s="29"/>
      <c r="J42" s="25"/>
      <c r="K42" s="26"/>
      <c r="L42" s="26"/>
      <c r="M42" s="27"/>
      <c r="N42" s="29"/>
      <c r="O42" s="29"/>
      <c r="P42" s="29"/>
      <c r="Q42" s="25"/>
      <c r="R42" s="26"/>
      <c r="S42" s="26"/>
      <c r="T42" s="27"/>
      <c r="U42" s="29"/>
      <c r="V42" s="29"/>
      <c r="W42" s="29"/>
      <c r="X42" s="25"/>
      <c r="Y42" s="26"/>
      <c r="Z42" s="26"/>
      <c r="AA42" s="27"/>
      <c r="AB42" s="29"/>
      <c r="AC42" s="29"/>
      <c r="AD42" s="29"/>
      <c r="AE42" s="25"/>
      <c r="AF42" s="26"/>
      <c r="AG42" s="26"/>
      <c r="AH42" s="27"/>
      <c r="AI42" s="29"/>
      <c r="AJ42" s="29"/>
      <c r="AK42" s="29"/>
      <c r="AL42" s="25"/>
      <c r="AM42" s="26"/>
      <c r="AN42" s="26"/>
      <c r="AO42" s="27"/>
      <c r="AP42" s="29"/>
      <c r="AQ42" s="29"/>
      <c r="AR42" s="29"/>
      <c r="AS42" s="25"/>
      <c r="AT42" s="26"/>
      <c r="AU42" s="26"/>
      <c r="AV42" s="27"/>
      <c r="AW42" s="29"/>
      <c r="AX42" s="29"/>
      <c r="AY42" s="29"/>
      <c r="AZ42" s="25"/>
      <c r="BA42" s="26"/>
      <c r="BB42" s="26"/>
      <c r="BC42" s="27"/>
      <c r="BD42" s="29"/>
      <c r="BE42" s="29"/>
      <c r="BF42" s="29"/>
      <c r="BG42" s="53"/>
      <c r="BH42" s="54"/>
      <c r="BI42" s="54"/>
      <c r="BJ42" s="54"/>
      <c r="BK42" s="55"/>
    </row>
    <row r="43" spans="1:63" ht="6.6" customHeight="1" thickBot="1" x14ac:dyDescent="0.2">
      <c r="A43" s="60"/>
      <c r="C43" s="25"/>
      <c r="D43" s="26"/>
      <c r="E43" s="26"/>
      <c r="F43" s="27"/>
      <c r="G43" s="29"/>
      <c r="H43" s="29"/>
      <c r="I43" s="29"/>
      <c r="J43" s="25"/>
      <c r="K43" s="26"/>
      <c r="L43" s="26"/>
      <c r="M43" s="27"/>
      <c r="N43" s="29"/>
      <c r="O43" s="29"/>
      <c r="P43" s="29"/>
      <c r="Q43" s="25"/>
      <c r="R43" s="26"/>
      <c r="S43" s="26"/>
      <c r="T43" s="27"/>
      <c r="U43" s="29"/>
      <c r="V43" s="29"/>
      <c r="W43" s="29"/>
      <c r="X43" s="25"/>
      <c r="Y43" s="26"/>
      <c r="Z43" s="26"/>
      <c r="AA43" s="27"/>
      <c r="AB43" s="29"/>
      <c r="AC43" s="29"/>
      <c r="AD43" s="29"/>
      <c r="AE43" s="25"/>
      <c r="AF43" s="26"/>
      <c r="AG43" s="26"/>
      <c r="AH43" s="27"/>
      <c r="AI43" s="29"/>
      <c r="AJ43" s="29"/>
      <c r="AK43" s="29"/>
      <c r="AL43" s="25"/>
      <c r="AM43" s="26"/>
      <c r="AN43" s="26"/>
      <c r="AO43" s="27"/>
      <c r="AP43" s="29"/>
      <c r="AQ43" s="29"/>
      <c r="AR43" s="29"/>
      <c r="AS43" s="25"/>
      <c r="AT43" s="26"/>
      <c r="AU43" s="26"/>
      <c r="AV43" s="27"/>
      <c r="AW43" s="29"/>
      <c r="AX43" s="29"/>
      <c r="AY43" s="29"/>
      <c r="AZ43" s="25"/>
      <c r="BA43" s="26"/>
      <c r="BB43" s="26"/>
      <c r="BC43" s="27"/>
      <c r="BD43" s="29"/>
      <c r="BE43" s="29"/>
      <c r="BF43" s="29"/>
      <c r="BG43" s="53"/>
      <c r="BH43" s="54"/>
      <c r="BI43" s="54"/>
      <c r="BJ43" s="54"/>
      <c r="BK43" s="55"/>
    </row>
    <row r="44" spans="1:63" ht="6.6" customHeight="1" thickBot="1" x14ac:dyDescent="0.2">
      <c r="A44" s="60"/>
      <c r="C44" s="25"/>
      <c r="D44" s="26"/>
      <c r="E44" s="26"/>
      <c r="F44" s="27"/>
      <c r="G44" s="29"/>
      <c r="H44" s="29"/>
      <c r="I44" s="29"/>
      <c r="J44" s="25"/>
      <c r="K44" s="26"/>
      <c r="L44" s="26"/>
      <c r="M44" s="27"/>
      <c r="N44" s="29"/>
      <c r="O44" s="29"/>
      <c r="P44" s="29"/>
      <c r="Q44" s="25"/>
      <c r="R44" s="26"/>
      <c r="S44" s="26"/>
      <c r="T44" s="27"/>
      <c r="U44" s="29"/>
      <c r="V44" s="29"/>
      <c r="W44" s="29"/>
      <c r="X44" s="25"/>
      <c r="Y44" s="26"/>
      <c r="Z44" s="26"/>
      <c r="AA44" s="27"/>
      <c r="AB44" s="29"/>
      <c r="AC44" s="29"/>
      <c r="AD44" s="29"/>
      <c r="AE44" s="25"/>
      <c r="AF44" s="26"/>
      <c r="AG44" s="26"/>
      <c r="AH44" s="27"/>
      <c r="AI44" s="29"/>
      <c r="AJ44" s="29"/>
      <c r="AK44" s="29"/>
      <c r="AL44" s="25"/>
      <c r="AM44" s="26"/>
      <c r="AN44" s="26"/>
      <c r="AO44" s="27"/>
      <c r="AP44" s="29"/>
      <c r="AQ44" s="29"/>
      <c r="AR44" s="29"/>
      <c r="AS44" s="25"/>
      <c r="AT44" s="26"/>
      <c r="AU44" s="26"/>
      <c r="AV44" s="27"/>
      <c r="AW44" s="29"/>
      <c r="AX44" s="29"/>
      <c r="AY44" s="29"/>
      <c r="AZ44" s="25"/>
      <c r="BA44" s="26"/>
      <c r="BB44" s="26"/>
      <c r="BC44" s="27"/>
      <c r="BD44" s="29"/>
      <c r="BE44" s="29"/>
      <c r="BF44" s="29"/>
      <c r="BG44" s="53"/>
      <c r="BH44" s="54"/>
      <c r="BI44" s="54"/>
      <c r="BJ44" s="54"/>
      <c r="BK44" s="55"/>
    </row>
    <row r="45" spans="1:63" ht="6.6" customHeight="1" thickBot="1" x14ac:dyDescent="0.2">
      <c r="A45" s="60"/>
      <c r="C45" s="25"/>
      <c r="D45" s="26"/>
      <c r="E45" s="26"/>
      <c r="F45" s="27"/>
      <c r="G45" s="29"/>
      <c r="H45" s="29"/>
      <c r="I45" s="29"/>
      <c r="J45" s="25"/>
      <c r="K45" s="26"/>
      <c r="L45" s="26"/>
      <c r="M45" s="27"/>
      <c r="N45" s="29"/>
      <c r="O45" s="29"/>
      <c r="P45" s="29"/>
      <c r="Q45" s="25"/>
      <c r="R45" s="26"/>
      <c r="S45" s="26"/>
      <c r="T45" s="27"/>
      <c r="U45" s="29"/>
      <c r="V45" s="29"/>
      <c r="W45" s="29"/>
      <c r="X45" s="25"/>
      <c r="Y45" s="26"/>
      <c r="Z45" s="26"/>
      <c r="AA45" s="27"/>
      <c r="AB45" s="29"/>
      <c r="AC45" s="29"/>
      <c r="AD45" s="29"/>
      <c r="AE45" s="25"/>
      <c r="AF45" s="26"/>
      <c r="AG45" s="26"/>
      <c r="AH45" s="27"/>
      <c r="AI45" s="29"/>
      <c r="AJ45" s="29"/>
      <c r="AK45" s="29"/>
      <c r="AL45" s="25"/>
      <c r="AM45" s="26"/>
      <c r="AN45" s="26"/>
      <c r="AO45" s="27"/>
      <c r="AP45" s="29"/>
      <c r="AQ45" s="29"/>
      <c r="AR45" s="29"/>
      <c r="AS45" s="25"/>
      <c r="AT45" s="26"/>
      <c r="AU45" s="26"/>
      <c r="AV45" s="27"/>
      <c r="AW45" s="29"/>
      <c r="AX45" s="29"/>
      <c r="AY45" s="29"/>
      <c r="AZ45" s="25"/>
      <c r="BA45" s="26"/>
      <c r="BB45" s="26"/>
      <c r="BC45" s="27"/>
      <c r="BD45" s="29"/>
      <c r="BE45" s="29"/>
      <c r="BF45" s="29"/>
      <c r="BG45" s="53"/>
      <c r="BH45" s="54"/>
      <c r="BI45" s="54"/>
      <c r="BJ45" s="54"/>
      <c r="BK45" s="55"/>
    </row>
    <row r="46" spans="1:63" ht="6.6" customHeight="1" thickBot="1" x14ac:dyDescent="0.2">
      <c r="A46" s="60" t="str">
        <f>問題文入力シート!I2</f>
        <v>古</v>
      </c>
      <c r="C46" s="22" t="str">
        <f ca="1">VLOOKUP(8,list,19,FALSE)</f>
        <v>お</v>
      </c>
      <c r="D46" s="23"/>
      <c r="E46" s="23"/>
      <c r="F46" s="24"/>
      <c r="G46" s="28" t="str">
        <f ca="1">IF($Z$2="入れる",VLOOKUP(8,list,8,FALSE),"")</f>
        <v/>
      </c>
      <c r="H46" s="28"/>
      <c r="I46" s="28"/>
      <c r="J46" s="22" t="str">
        <f ca="1">VLOOKUP(7,list,19,FALSE)</f>
        <v/>
      </c>
      <c r="K46" s="23"/>
      <c r="L46" s="23"/>
      <c r="M46" s="24"/>
      <c r="N46" s="28" t="str">
        <f ca="1">IF($Z$2="入れる",VLOOKUP(7,list,8,FALSE),"")</f>
        <v/>
      </c>
      <c r="O46" s="28"/>
      <c r="P46" s="28"/>
      <c r="Q46" s="22" t="str">
        <f ca="1">VLOOKUP(6,list,19,FALSE)</f>
        <v>ん</v>
      </c>
      <c r="R46" s="23"/>
      <c r="S46" s="23"/>
      <c r="T46" s="24"/>
      <c r="U46" s="28" t="str">
        <f ca="1">IF($Z$2="入れる",VLOOKUP(6,list,8,FALSE),"")</f>
        <v/>
      </c>
      <c r="V46" s="28"/>
      <c r="W46" s="28"/>
      <c r="X46" s="22" t="str">
        <f ca="1">VLOOKUP(5,list,19,FALSE)</f>
        <v>金</v>
      </c>
      <c r="Y46" s="23"/>
      <c r="Z46" s="23"/>
      <c r="AA46" s="24"/>
      <c r="AB46" s="28" t="str">
        <f ca="1">IF($Z$2="入れる",VLOOKUP(5,list,8,FALSE),"")</f>
        <v>きん</v>
      </c>
      <c r="AC46" s="28"/>
      <c r="AD46" s="28"/>
      <c r="AE46" s="22" t="str">
        <f ca="1">VLOOKUP(4,list,19,FALSE)</f>
        <v>川</v>
      </c>
      <c r="AF46" s="23"/>
      <c r="AG46" s="23"/>
      <c r="AH46" s="24"/>
      <c r="AI46" s="28" t="str">
        <f ca="1">IF($Z$2="入れる",VLOOKUP(4,list,8,FALSE),"")</f>
        <v>かわ</v>
      </c>
      <c r="AJ46" s="28"/>
      <c r="AK46" s="28"/>
      <c r="AL46" s="22" t="str">
        <f ca="1">VLOOKUP(3,list,19,FALSE)</f>
        <v>が</v>
      </c>
      <c r="AM46" s="23"/>
      <c r="AN46" s="23"/>
      <c r="AO46" s="24"/>
      <c r="AP46" s="28" t="str">
        <f ca="1">IF($Z$2="入れる",VLOOKUP(3,list,8,FALSE),"")</f>
        <v/>
      </c>
      <c r="AQ46" s="28"/>
      <c r="AR46" s="28"/>
      <c r="AS46" s="22" t="str">
        <f ca="1">VLOOKUP(2,list,19,FALSE)</f>
        <v>光</v>
      </c>
      <c r="AT46" s="23"/>
      <c r="AU46" s="23"/>
      <c r="AV46" s="24"/>
      <c r="AW46" s="28" t="str">
        <f ca="1">IF($Z$2="入れる",VLOOKUP(2,list,8,FALSE),"")</f>
        <v>ひか</v>
      </c>
      <c r="AX46" s="28"/>
      <c r="AY46" s="28"/>
      <c r="AZ46" s="22" t="str">
        <f ca="1">VLOOKUP(1,list,19,FALSE)</f>
        <v>上</v>
      </c>
      <c r="BA46" s="23"/>
      <c r="BB46" s="23"/>
      <c r="BC46" s="24"/>
      <c r="BD46" s="28" t="str">
        <f ca="1">IF($Z$2="入れる",VLOOKUP(1,list,8,FALSE),"")</f>
        <v>じょう</v>
      </c>
      <c r="BE46" s="28"/>
      <c r="BF46" s="28"/>
      <c r="BG46" s="53"/>
      <c r="BH46" s="54"/>
      <c r="BI46" s="54"/>
      <c r="BJ46" s="54"/>
      <c r="BK46" s="55"/>
    </row>
    <row r="47" spans="1:63" ht="6.6" customHeight="1" thickBot="1" x14ac:dyDescent="0.2">
      <c r="A47" s="60"/>
      <c r="C47" s="25"/>
      <c r="D47" s="26"/>
      <c r="E47" s="26"/>
      <c r="F47" s="27"/>
      <c r="G47" s="29"/>
      <c r="H47" s="29"/>
      <c r="I47" s="29"/>
      <c r="J47" s="25"/>
      <c r="K47" s="26"/>
      <c r="L47" s="26"/>
      <c r="M47" s="27"/>
      <c r="N47" s="29"/>
      <c r="O47" s="29"/>
      <c r="P47" s="29"/>
      <c r="Q47" s="25"/>
      <c r="R47" s="26"/>
      <c r="S47" s="26"/>
      <c r="T47" s="27"/>
      <c r="U47" s="29"/>
      <c r="V47" s="29"/>
      <c r="W47" s="29"/>
      <c r="X47" s="25"/>
      <c r="Y47" s="26"/>
      <c r="Z47" s="26"/>
      <c r="AA47" s="27"/>
      <c r="AB47" s="29"/>
      <c r="AC47" s="29"/>
      <c r="AD47" s="29"/>
      <c r="AE47" s="25"/>
      <c r="AF47" s="26"/>
      <c r="AG47" s="26"/>
      <c r="AH47" s="27"/>
      <c r="AI47" s="29"/>
      <c r="AJ47" s="29"/>
      <c r="AK47" s="29"/>
      <c r="AL47" s="25"/>
      <c r="AM47" s="26"/>
      <c r="AN47" s="26"/>
      <c r="AO47" s="27"/>
      <c r="AP47" s="29"/>
      <c r="AQ47" s="29"/>
      <c r="AR47" s="29"/>
      <c r="AS47" s="25"/>
      <c r="AT47" s="26"/>
      <c r="AU47" s="26"/>
      <c r="AV47" s="27"/>
      <c r="AW47" s="29"/>
      <c r="AX47" s="29"/>
      <c r="AY47" s="29"/>
      <c r="AZ47" s="25"/>
      <c r="BA47" s="26"/>
      <c r="BB47" s="26"/>
      <c r="BC47" s="27"/>
      <c r="BD47" s="29"/>
      <c r="BE47" s="29"/>
      <c r="BF47" s="29"/>
      <c r="BG47" s="53"/>
      <c r="BH47" s="54"/>
      <c r="BI47" s="54"/>
      <c r="BJ47" s="54"/>
      <c r="BK47" s="55"/>
    </row>
    <row r="48" spans="1:63" ht="6.6" customHeight="1" thickBot="1" x14ac:dyDescent="0.2">
      <c r="A48" s="60"/>
      <c r="C48" s="25"/>
      <c r="D48" s="26"/>
      <c r="E48" s="26"/>
      <c r="F48" s="27"/>
      <c r="G48" s="29"/>
      <c r="H48" s="29"/>
      <c r="I48" s="29"/>
      <c r="J48" s="25"/>
      <c r="K48" s="26"/>
      <c r="L48" s="26"/>
      <c r="M48" s="27"/>
      <c r="N48" s="29"/>
      <c r="O48" s="29"/>
      <c r="P48" s="29"/>
      <c r="Q48" s="25"/>
      <c r="R48" s="26"/>
      <c r="S48" s="26"/>
      <c r="T48" s="27"/>
      <c r="U48" s="29"/>
      <c r="V48" s="29"/>
      <c r="W48" s="29"/>
      <c r="X48" s="25"/>
      <c r="Y48" s="26"/>
      <c r="Z48" s="26"/>
      <c r="AA48" s="27"/>
      <c r="AB48" s="29"/>
      <c r="AC48" s="29"/>
      <c r="AD48" s="29"/>
      <c r="AE48" s="25"/>
      <c r="AF48" s="26"/>
      <c r="AG48" s="26"/>
      <c r="AH48" s="27"/>
      <c r="AI48" s="29"/>
      <c r="AJ48" s="29"/>
      <c r="AK48" s="29"/>
      <c r="AL48" s="25"/>
      <c r="AM48" s="26"/>
      <c r="AN48" s="26"/>
      <c r="AO48" s="27"/>
      <c r="AP48" s="29"/>
      <c r="AQ48" s="29"/>
      <c r="AR48" s="29"/>
      <c r="AS48" s="25"/>
      <c r="AT48" s="26"/>
      <c r="AU48" s="26"/>
      <c r="AV48" s="27"/>
      <c r="AW48" s="29"/>
      <c r="AX48" s="29"/>
      <c r="AY48" s="29"/>
      <c r="AZ48" s="25"/>
      <c r="BA48" s="26"/>
      <c r="BB48" s="26"/>
      <c r="BC48" s="27"/>
      <c r="BD48" s="29"/>
      <c r="BE48" s="29"/>
      <c r="BF48" s="29"/>
      <c r="BG48" s="53"/>
      <c r="BH48" s="54"/>
      <c r="BI48" s="54"/>
      <c r="BJ48" s="54"/>
      <c r="BK48" s="55"/>
    </row>
    <row r="49" spans="1:63" ht="6.6" customHeight="1" thickBot="1" x14ac:dyDescent="0.2">
      <c r="A49" s="60"/>
      <c r="C49" s="25"/>
      <c r="D49" s="26"/>
      <c r="E49" s="26"/>
      <c r="F49" s="27"/>
      <c r="G49" s="29"/>
      <c r="H49" s="29"/>
      <c r="I49" s="29"/>
      <c r="J49" s="25"/>
      <c r="K49" s="26"/>
      <c r="L49" s="26"/>
      <c r="M49" s="27"/>
      <c r="N49" s="29"/>
      <c r="O49" s="29"/>
      <c r="P49" s="29"/>
      <c r="Q49" s="25"/>
      <c r="R49" s="26"/>
      <c r="S49" s="26"/>
      <c r="T49" s="27"/>
      <c r="U49" s="29"/>
      <c r="V49" s="29"/>
      <c r="W49" s="29"/>
      <c r="X49" s="25"/>
      <c r="Y49" s="26"/>
      <c r="Z49" s="26"/>
      <c r="AA49" s="27"/>
      <c r="AB49" s="29"/>
      <c r="AC49" s="29"/>
      <c r="AD49" s="29"/>
      <c r="AE49" s="25"/>
      <c r="AF49" s="26"/>
      <c r="AG49" s="26"/>
      <c r="AH49" s="27"/>
      <c r="AI49" s="29"/>
      <c r="AJ49" s="29"/>
      <c r="AK49" s="29"/>
      <c r="AL49" s="25"/>
      <c r="AM49" s="26"/>
      <c r="AN49" s="26"/>
      <c r="AO49" s="27"/>
      <c r="AP49" s="29"/>
      <c r="AQ49" s="29"/>
      <c r="AR49" s="29"/>
      <c r="AS49" s="25"/>
      <c r="AT49" s="26"/>
      <c r="AU49" s="26"/>
      <c r="AV49" s="27"/>
      <c r="AW49" s="29"/>
      <c r="AX49" s="29"/>
      <c r="AY49" s="29"/>
      <c r="AZ49" s="25"/>
      <c r="BA49" s="26"/>
      <c r="BB49" s="26"/>
      <c r="BC49" s="27"/>
      <c r="BD49" s="29"/>
      <c r="BE49" s="29"/>
      <c r="BF49" s="29"/>
      <c r="BG49" s="53"/>
      <c r="BH49" s="54"/>
      <c r="BI49" s="54"/>
      <c r="BJ49" s="54"/>
      <c r="BK49" s="55"/>
    </row>
    <row r="50" spans="1:63" ht="6.6" customHeight="1" thickBot="1" x14ac:dyDescent="0.2">
      <c r="A50" s="60"/>
      <c r="C50" s="25"/>
      <c r="D50" s="26"/>
      <c r="E50" s="26"/>
      <c r="F50" s="27"/>
      <c r="G50" s="29"/>
      <c r="H50" s="29"/>
      <c r="I50" s="29"/>
      <c r="J50" s="25"/>
      <c r="K50" s="26"/>
      <c r="L50" s="26"/>
      <c r="M50" s="27"/>
      <c r="N50" s="29"/>
      <c r="O50" s="29"/>
      <c r="P50" s="29"/>
      <c r="Q50" s="25"/>
      <c r="R50" s="26"/>
      <c r="S50" s="26"/>
      <c r="T50" s="27"/>
      <c r="U50" s="29"/>
      <c r="V50" s="29"/>
      <c r="W50" s="29"/>
      <c r="X50" s="25"/>
      <c r="Y50" s="26"/>
      <c r="Z50" s="26"/>
      <c r="AA50" s="27"/>
      <c r="AB50" s="29"/>
      <c r="AC50" s="29"/>
      <c r="AD50" s="29"/>
      <c r="AE50" s="25"/>
      <c r="AF50" s="26"/>
      <c r="AG50" s="26"/>
      <c r="AH50" s="27"/>
      <c r="AI50" s="29"/>
      <c r="AJ50" s="29"/>
      <c r="AK50" s="29"/>
      <c r="AL50" s="25"/>
      <c r="AM50" s="26"/>
      <c r="AN50" s="26"/>
      <c r="AO50" s="27"/>
      <c r="AP50" s="29"/>
      <c r="AQ50" s="29"/>
      <c r="AR50" s="29"/>
      <c r="AS50" s="25"/>
      <c r="AT50" s="26"/>
      <c r="AU50" s="26"/>
      <c r="AV50" s="27"/>
      <c r="AW50" s="29"/>
      <c r="AX50" s="29"/>
      <c r="AY50" s="29"/>
      <c r="AZ50" s="25"/>
      <c r="BA50" s="26"/>
      <c r="BB50" s="26"/>
      <c r="BC50" s="27"/>
      <c r="BD50" s="29"/>
      <c r="BE50" s="29"/>
      <c r="BF50" s="29"/>
      <c r="BG50" s="53"/>
      <c r="BH50" s="54"/>
      <c r="BI50" s="54"/>
      <c r="BJ50" s="54"/>
      <c r="BK50" s="55"/>
    </row>
    <row r="51" spans="1:63" ht="6.6" customHeight="1" thickBot="1" x14ac:dyDescent="0.2">
      <c r="A51" s="60"/>
      <c r="C51" s="25"/>
      <c r="D51" s="26"/>
      <c r="E51" s="26"/>
      <c r="F51" s="27"/>
      <c r="G51" s="29"/>
      <c r="H51" s="29"/>
      <c r="I51" s="29"/>
      <c r="J51" s="25"/>
      <c r="K51" s="26"/>
      <c r="L51" s="26"/>
      <c r="M51" s="27"/>
      <c r="N51" s="29"/>
      <c r="O51" s="29"/>
      <c r="P51" s="29"/>
      <c r="Q51" s="25"/>
      <c r="R51" s="26"/>
      <c r="S51" s="26"/>
      <c r="T51" s="27"/>
      <c r="U51" s="29"/>
      <c r="V51" s="29"/>
      <c r="W51" s="29"/>
      <c r="X51" s="25"/>
      <c r="Y51" s="26"/>
      <c r="Z51" s="26"/>
      <c r="AA51" s="27"/>
      <c r="AB51" s="29"/>
      <c r="AC51" s="29"/>
      <c r="AD51" s="29"/>
      <c r="AE51" s="25"/>
      <c r="AF51" s="26"/>
      <c r="AG51" s="26"/>
      <c r="AH51" s="27"/>
      <c r="AI51" s="29"/>
      <c r="AJ51" s="29"/>
      <c r="AK51" s="29"/>
      <c r="AL51" s="25"/>
      <c r="AM51" s="26"/>
      <c r="AN51" s="26"/>
      <c r="AO51" s="27"/>
      <c r="AP51" s="29"/>
      <c r="AQ51" s="29"/>
      <c r="AR51" s="29"/>
      <c r="AS51" s="25"/>
      <c r="AT51" s="26"/>
      <c r="AU51" s="26"/>
      <c r="AV51" s="27"/>
      <c r="AW51" s="29"/>
      <c r="AX51" s="29"/>
      <c r="AY51" s="29"/>
      <c r="AZ51" s="25"/>
      <c r="BA51" s="26"/>
      <c r="BB51" s="26"/>
      <c r="BC51" s="27"/>
      <c r="BD51" s="29"/>
      <c r="BE51" s="29"/>
      <c r="BF51" s="29"/>
      <c r="BG51" s="53"/>
      <c r="BH51" s="54"/>
      <c r="BI51" s="54"/>
      <c r="BJ51" s="54"/>
      <c r="BK51" s="55"/>
    </row>
    <row r="52" spans="1:63" ht="6.6" customHeight="1" thickBot="1" x14ac:dyDescent="0.2">
      <c r="A52" s="60"/>
      <c r="C52" s="25"/>
      <c r="D52" s="26"/>
      <c r="E52" s="26"/>
      <c r="F52" s="27"/>
      <c r="G52" s="29"/>
      <c r="H52" s="29"/>
      <c r="I52" s="29"/>
      <c r="J52" s="25"/>
      <c r="K52" s="26"/>
      <c r="L52" s="26"/>
      <c r="M52" s="27"/>
      <c r="N52" s="29"/>
      <c r="O52" s="29"/>
      <c r="P52" s="29"/>
      <c r="Q52" s="25"/>
      <c r="R52" s="26"/>
      <c r="S52" s="26"/>
      <c r="T52" s="27"/>
      <c r="U52" s="29"/>
      <c r="V52" s="29"/>
      <c r="W52" s="29"/>
      <c r="X52" s="25"/>
      <c r="Y52" s="26"/>
      <c r="Z52" s="26"/>
      <c r="AA52" s="27"/>
      <c r="AB52" s="29"/>
      <c r="AC52" s="29"/>
      <c r="AD52" s="29"/>
      <c r="AE52" s="25"/>
      <c r="AF52" s="26"/>
      <c r="AG52" s="26"/>
      <c r="AH52" s="27"/>
      <c r="AI52" s="29"/>
      <c r="AJ52" s="29"/>
      <c r="AK52" s="29"/>
      <c r="AL52" s="25"/>
      <c r="AM52" s="26"/>
      <c r="AN52" s="26"/>
      <c r="AO52" s="27"/>
      <c r="AP52" s="29"/>
      <c r="AQ52" s="29"/>
      <c r="AR52" s="29"/>
      <c r="AS52" s="25"/>
      <c r="AT52" s="26"/>
      <c r="AU52" s="26"/>
      <c r="AV52" s="27"/>
      <c r="AW52" s="29"/>
      <c r="AX52" s="29"/>
      <c r="AY52" s="29"/>
      <c r="AZ52" s="25"/>
      <c r="BA52" s="26"/>
      <c r="BB52" s="26"/>
      <c r="BC52" s="27"/>
      <c r="BD52" s="29"/>
      <c r="BE52" s="29"/>
      <c r="BF52" s="29"/>
      <c r="BG52" s="53"/>
      <c r="BH52" s="54"/>
      <c r="BI52" s="54"/>
      <c r="BJ52" s="54"/>
      <c r="BK52" s="55"/>
    </row>
    <row r="53" spans="1:63" ht="6.6" customHeight="1" thickBot="1" x14ac:dyDescent="0.2">
      <c r="A53" s="60"/>
      <c r="C53" s="25"/>
      <c r="D53" s="26"/>
      <c r="E53" s="26"/>
      <c r="F53" s="27"/>
      <c r="G53" s="29"/>
      <c r="H53" s="29"/>
      <c r="I53" s="29"/>
      <c r="J53" s="25"/>
      <c r="K53" s="26"/>
      <c r="L53" s="26"/>
      <c r="M53" s="27"/>
      <c r="N53" s="29"/>
      <c r="O53" s="29"/>
      <c r="P53" s="29"/>
      <c r="Q53" s="25"/>
      <c r="R53" s="26"/>
      <c r="S53" s="26"/>
      <c r="T53" s="27"/>
      <c r="U53" s="29"/>
      <c r="V53" s="29"/>
      <c r="W53" s="29"/>
      <c r="X53" s="25"/>
      <c r="Y53" s="26"/>
      <c r="Z53" s="26"/>
      <c r="AA53" s="27"/>
      <c r="AB53" s="29"/>
      <c r="AC53" s="29"/>
      <c r="AD53" s="29"/>
      <c r="AE53" s="25"/>
      <c r="AF53" s="26"/>
      <c r="AG53" s="26"/>
      <c r="AH53" s="27"/>
      <c r="AI53" s="29"/>
      <c r="AJ53" s="29"/>
      <c r="AK53" s="29"/>
      <c r="AL53" s="25"/>
      <c r="AM53" s="26"/>
      <c r="AN53" s="26"/>
      <c r="AO53" s="27"/>
      <c r="AP53" s="29"/>
      <c r="AQ53" s="29"/>
      <c r="AR53" s="29"/>
      <c r="AS53" s="25"/>
      <c r="AT53" s="26"/>
      <c r="AU53" s="26"/>
      <c r="AV53" s="27"/>
      <c r="AW53" s="29"/>
      <c r="AX53" s="29"/>
      <c r="AY53" s="29"/>
      <c r="AZ53" s="25"/>
      <c r="BA53" s="26"/>
      <c r="BB53" s="26"/>
      <c r="BC53" s="27"/>
      <c r="BD53" s="29"/>
      <c r="BE53" s="29"/>
      <c r="BF53" s="29"/>
      <c r="BG53" s="53"/>
      <c r="BH53" s="54"/>
      <c r="BI53" s="54"/>
      <c r="BJ53" s="54"/>
      <c r="BK53" s="55"/>
    </row>
    <row r="54" spans="1:63" ht="6.6" customHeight="1" thickBot="1" x14ac:dyDescent="0.2">
      <c r="A54" s="60" t="str">
        <f>問題文入力シート!J2</f>
        <v>寺</v>
      </c>
      <c r="C54" s="22" t="str">
        <f ca="1">VLOOKUP(8,list,20,FALSE)</f>
        <v>寺</v>
      </c>
      <c r="D54" s="23"/>
      <c r="E54" s="23"/>
      <c r="F54" s="24"/>
      <c r="G54" s="28" t="str">
        <f ca="1">IF($Z$2="入れる",VLOOKUP(8,list,9,FALSE),"")</f>
        <v>てら</v>
      </c>
      <c r="H54" s="28"/>
      <c r="I54" s="28"/>
      <c r="J54" s="22" t="str">
        <f ca="1">VLOOKUP(7,list,20,FALSE)</f>
        <v/>
      </c>
      <c r="K54" s="23"/>
      <c r="L54" s="23"/>
      <c r="M54" s="24"/>
      <c r="N54" s="28" t="str">
        <f ca="1">IF($Z$2="入れる",VLOOKUP(7,list,9,FALSE),"")</f>
        <v/>
      </c>
      <c r="O54" s="28"/>
      <c r="P54" s="28"/>
      <c r="Q54" s="22" t="str">
        <f ca="1">VLOOKUP(6,list,20,FALSE)</f>
        <v>は</v>
      </c>
      <c r="R54" s="23"/>
      <c r="S54" s="23"/>
      <c r="T54" s="24"/>
      <c r="U54" s="28" t="str">
        <f ca="1">IF($Z$2="入れる",VLOOKUP(6,list,9,FALSE),"")</f>
        <v/>
      </c>
      <c r="V54" s="28"/>
      <c r="W54" s="28"/>
      <c r="X54" s="22" t="str">
        <f ca="1">VLOOKUP(5,list,20,FALSE)</f>
        <v>魚</v>
      </c>
      <c r="Y54" s="23"/>
      <c r="Z54" s="23"/>
      <c r="AA54" s="24"/>
      <c r="AB54" s="28" t="str">
        <f ca="1">IF($Z$2="入れる",VLOOKUP(5,list,9,FALSE),"")</f>
        <v>ぎょ</v>
      </c>
      <c r="AC54" s="28"/>
      <c r="AD54" s="28"/>
      <c r="AE54" s="22" t="str">
        <f ca="1">VLOOKUP(4,list,20,FALSE)</f>
        <v>上</v>
      </c>
      <c r="AF54" s="23"/>
      <c r="AG54" s="23"/>
      <c r="AH54" s="24"/>
      <c r="AI54" s="28" t="str">
        <f ca="1">IF($Z$2="入れる",VLOOKUP(4,list,9,FALSE),"")</f>
        <v>かみ</v>
      </c>
      <c r="AJ54" s="28"/>
      <c r="AK54" s="28"/>
      <c r="AL54" s="22" t="str">
        <f ca="1">VLOOKUP(3,list,20,FALSE)</f>
        <v>あ</v>
      </c>
      <c r="AM54" s="23"/>
      <c r="AN54" s="23"/>
      <c r="AO54" s="24"/>
      <c r="AP54" s="28" t="str">
        <f ca="1">IF($Z$2="入れる",VLOOKUP(3,list,9,FALSE),"")</f>
        <v/>
      </c>
      <c r="AQ54" s="28"/>
      <c r="AR54" s="28"/>
      <c r="AS54" s="22" t="str">
        <f ca="1">VLOOKUP(2,list,20,FALSE)</f>
        <v>る</v>
      </c>
      <c r="AT54" s="23"/>
      <c r="AU54" s="23"/>
      <c r="AV54" s="24"/>
      <c r="AW54" s="28" t="str">
        <f ca="1">IF($Z$2="入れる",VLOOKUP(2,list,9,FALSE),"")</f>
        <v/>
      </c>
      <c r="AX54" s="28"/>
      <c r="AY54" s="28"/>
      <c r="AZ54" s="22" t="str">
        <f ca="1">VLOOKUP(1,list,20,FALSE)</f>
        <v>に</v>
      </c>
      <c r="BA54" s="23"/>
      <c r="BB54" s="23"/>
      <c r="BC54" s="24"/>
      <c r="BD54" s="28" t="str">
        <f ca="1">IF($Z$2="入れる",VLOOKUP(1,list,9,FALSE),"")</f>
        <v/>
      </c>
      <c r="BE54" s="28"/>
      <c r="BF54" s="28"/>
      <c r="BG54" s="53"/>
      <c r="BH54" s="54"/>
      <c r="BI54" s="54"/>
      <c r="BJ54" s="54"/>
      <c r="BK54" s="55"/>
    </row>
    <row r="55" spans="1:63" ht="6.6" customHeight="1" thickBot="1" x14ac:dyDescent="0.2">
      <c r="A55" s="60"/>
      <c r="C55" s="25"/>
      <c r="D55" s="26"/>
      <c r="E55" s="26"/>
      <c r="F55" s="27"/>
      <c r="G55" s="29"/>
      <c r="H55" s="29"/>
      <c r="I55" s="29"/>
      <c r="J55" s="25"/>
      <c r="K55" s="26"/>
      <c r="L55" s="26"/>
      <c r="M55" s="27"/>
      <c r="N55" s="29"/>
      <c r="O55" s="29"/>
      <c r="P55" s="29"/>
      <c r="Q55" s="25"/>
      <c r="R55" s="26"/>
      <c r="S55" s="26"/>
      <c r="T55" s="27"/>
      <c r="U55" s="29"/>
      <c r="V55" s="29"/>
      <c r="W55" s="29"/>
      <c r="X55" s="25"/>
      <c r="Y55" s="26"/>
      <c r="Z55" s="26"/>
      <c r="AA55" s="27"/>
      <c r="AB55" s="29"/>
      <c r="AC55" s="29"/>
      <c r="AD55" s="29"/>
      <c r="AE55" s="25"/>
      <c r="AF55" s="26"/>
      <c r="AG55" s="26"/>
      <c r="AH55" s="27"/>
      <c r="AI55" s="29"/>
      <c r="AJ55" s="29"/>
      <c r="AK55" s="29"/>
      <c r="AL55" s="25"/>
      <c r="AM55" s="26"/>
      <c r="AN55" s="26"/>
      <c r="AO55" s="27"/>
      <c r="AP55" s="29"/>
      <c r="AQ55" s="29"/>
      <c r="AR55" s="29"/>
      <c r="AS55" s="25"/>
      <c r="AT55" s="26"/>
      <c r="AU55" s="26"/>
      <c r="AV55" s="27"/>
      <c r="AW55" s="29"/>
      <c r="AX55" s="29"/>
      <c r="AY55" s="29"/>
      <c r="AZ55" s="25"/>
      <c r="BA55" s="26"/>
      <c r="BB55" s="26"/>
      <c r="BC55" s="27"/>
      <c r="BD55" s="29"/>
      <c r="BE55" s="29"/>
      <c r="BF55" s="29"/>
      <c r="BG55" s="53"/>
      <c r="BH55" s="54"/>
      <c r="BI55" s="54"/>
      <c r="BJ55" s="54"/>
      <c r="BK55" s="55"/>
    </row>
    <row r="56" spans="1:63" ht="6.6" customHeight="1" thickBot="1" x14ac:dyDescent="0.2">
      <c r="A56" s="60"/>
      <c r="C56" s="25"/>
      <c r="D56" s="26"/>
      <c r="E56" s="26"/>
      <c r="F56" s="27"/>
      <c r="G56" s="29"/>
      <c r="H56" s="29"/>
      <c r="I56" s="29"/>
      <c r="J56" s="25"/>
      <c r="K56" s="26"/>
      <c r="L56" s="26"/>
      <c r="M56" s="27"/>
      <c r="N56" s="29"/>
      <c r="O56" s="29"/>
      <c r="P56" s="29"/>
      <c r="Q56" s="25"/>
      <c r="R56" s="26"/>
      <c r="S56" s="26"/>
      <c r="T56" s="27"/>
      <c r="U56" s="29"/>
      <c r="V56" s="29"/>
      <c r="W56" s="29"/>
      <c r="X56" s="25"/>
      <c r="Y56" s="26"/>
      <c r="Z56" s="26"/>
      <c r="AA56" s="27"/>
      <c r="AB56" s="29"/>
      <c r="AC56" s="29"/>
      <c r="AD56" s="29"/>
      <c r="AE56" s="25"/>
      <c r="AF56" s="26"/>
      <c r="AG56" s="26"/>
      <c r="AH56" s="27"/>
      <c r="AI56" s="29"/>
      <c r="AJ56" s="29"/>
      <c r="AK56" s="29"/>
      <c r="AL56" s="25"/>
      <c r="AM56" s="26"/>
      <c r="AN56" s="26"/>
      <c r="AO56" s="27"/>
      <c r="AP56" s="29"/>
      <c r="AQ56" s="29"/>
      <c r="AR56" s="29"/>
      <c r="AS56" s="25"/>
      <c r="AT56" s="26"/>
      <c r="AU56" s="26"/>
      <c r="AV56" s="27"/>
      <c r="AW56" s="29"/>
      <c r="AX56" s="29"/>
      <c r="AY56" s="29"/>
      <c r="AZ56" s="25"/>
      <c r="BA56" s="26"/>
      <c r="BB56" s="26"/>
      <c r="BC56" s="27"/>
      <c r="BD56" s="29"/>
      <c r="BE56" s="29"/>
      <c r="BF56" s="29"/>
      <c r="BG56" s="53"/>
      <c r="BH56" s="54"/>
      <c r="BI56" s="54"/>
      <c r="BJ56" s="54"/>
      <c r="BK56" s="55"/>
    </row>
    <row r="57" spans="1:63" ht="6.6" customHeight="1" thickBot="1" x14ac:dyDescent="0.2">
      <c r="A57" s="60"/>
      <c r="C57" s="25"/>
      <c r="D57" s="26"/>
      <c r="E57" s="26"/>
      <c r="F57" s="27"/>
      <c r="G57" s="29"/>
      <c r="H57" s="29"/>
      <c r="I57" s="29"/>
      <c r="J57" s="25"/>
      <c r="K57" s="26"/>
      <c r="L57" s="26"/>
      <c r="M57" s="27"/>
      <c r="N57" s="29"/>
      <c r="O57" s="29"/>
      <c r="P57" s="29"/>
      <c r="Q57" s="25"/>
      <c r="R57" s="26"/>
      <c r="S57" s="26"/>
      <c r="T57" s="27"/>
      <c r="U57" s="29"/>
      <c r="V57" s="29"/>
      <c r="W57" s="29"/>
      <c r="X57" s="25"/>
      <c r="Y57" s="26"/>
      <c r="Z57" s="26"/>
      <c r="AA57" s="27"/>
      <c r="AB57" s="29"/>
      <c r="AC57" s="29"/>
      <c r="AD57" s="29"/>
      <c r="AE57" s="25"/>
      <c r="AF57" s="26"/>
      <c r="AG57" s="26"/>
      <c r="AH57" s="27"/>
      <c r="AI57" s="29"/>
      <c r="AJ57" s="29"/>
      <c r="AK57" s="29"/>
      <c r="AL57" s="25"/>
      <c r="AM57" s="26"/>
      <c r="AN57" s="26"/>
      <c r="AO57" s="27"/>
      <c r="AP57" s="29"/>
      <c r="AQ57" s="29"/>
      <c r="AR57" s="29"/>
      <c r="AS57" s="25"/>
      <c r="AT57" s="26"/>
      <c r="AU57" s="26"/>
      <c r="AV57" s="27"/>
      <c r="AW57" s="29"/>
      <c r="AX57" s="29"/>
      <c r="AY57" s="29"/>
      <c r="AZ57" s="25"/>
      <c r="BA57" s="26"/>
      <c r="BB57" s="26"/>
      <c r="BC57" s="27"/>
      <c r="BD57" s="29"/>
      <c r="BE57" s="29"/>
      <c r="BF57" s="29"/>
      <c r="BG57" s="53"/>
      <c r="BH57" s="54"/>
      <c r="BI57" s="54"/>
      <c r="BJ57" s="54"/>
      <c r="BK57" s="55"/>
    </row>
    <row r="58" spans="1:63" ht="6.6" customHeight="1" thickBot="1" x14ac:dyDescent="0.2">
      <c r="A58" s="60"/>
      <c r="C58" s="25"/>
      <c r="D58" s="26"/>
      <c r="E58" s="26"/>
      <c r="F58" s="27"/>
      <c r="G58" s="29"/>
      <c r="H58" s="29"/>
      <c r="I58" s="29"/>
      <c r="J58" s="25"/>
      <c r="K58" s="26"/>
      <c r="L58" s="26"/>
      <c r="M58" s="27"/>
      <c r="N58" s="29"/>
      <c r="O58" s="29"/>
      <c r="P58" s="29"/>
      <c r="Q58" s="25"/>
      <c r="R58" s="26"/>
      <c r="S58" s="26"/>
      <c r="T58" s="27"/>
      <c r="U58" s="29"/>
      <c r="V58" s="29"/>
      <c r="W58" s="29"/>
      <c r="X58" s="25"/>
      <c r="Y58" s="26"/>
      <c r="Z58" s="26"/>
      <c r="AA58" s="27"/>
      <c r="AB58" s="29"/>
      <c r="AC58" s="29"/>
      <c r="AD58" s="29"/>
      <c r="AE58" s="25"/>
      <c r="AF58" s="26"/>
      <c r="AG58" s="26"/>
      <c r="AH58" s="27"/>
      <c r="AI58" s="29"/>
      <c r="AJ58" s="29"/>
      <c r="AK58" s="29"/>
      <c r="AL58" s="25"/>
      <c r="AM58" s="26"/>
      <c r="AN58" s="26"/>
      <c r="AO58" s="27"/>
      <c r="AP58" s="29"/>
      <c r="AQ58" s="29"/>
      <c r="AR58" s="29"/>
      <c r="AS58" s="25"/>
      <c r="AT58" s="26"/>
      <c r="AU58" s="26"/>
      <c r="AV58" s="27"/>
      <c r="AW58" s="29"/>
      <c r="AX58" s="29"/>
      <c r="AY58" s="29"/>
      <c r="AZ58" s="25"/>
      <c r="BA58" s="26"/>
      <c r="BB58" s="26"/>
      <c r="BC58" s="27"/>
      <c r="BD58" s="29"/>
      <c r="BE58" s="29"/>
      <c r="BF58" s="29"/>
      <c r="BG58" s="53"/>
      <c r="BH58" s="54"/>
      <c r="BI58" s="54"/>
      <c r="BJ58" s="54"/>
      <c r="BK58" s="55"/>
    </row>
    <row r="59" spans="1:63" ht="6.6" customHeight="1" thickBot="1" x14ac:dyDescent="0.2">
      <c r="A59" s="60"/>
      <c r="C59" s="25"/>
      <c r="D59" s="26"/>
      <c r="E59" s="26"/>
      <c r="F59" s="27"/>
      <c r="G59" s="29"/>
      <c r="H59" s="29"/>
      <c r="I59" s="29"/>
      <c r="J59" s="25"/>
      <c r="K59" s="26"/>
      <c r="L59" s="26"/>
      <c r="M59" s="27"/>
      <c r="N59" s="29"/>
      <c r="O59" s="29"/>
      <c r="P59" s="29"/>
      <c r="Q59" s="25"/>
      <c r="R59" s="26"/>
      <c r="S59" s="26"/>
      <c r="T59" s="27"/>
      <c r="U59" s="29"/>
      <c r="V59" s="29"/>
      <c r="W59" s="29"/>
      <c r="X59" s="25"/>
      <c r="Y59" s="26"/>
      <c r="Z59" s="26"/>
      <c r="AA59" s="27"/>
      <c r="AB59" s="29"/>
      <c r="AC59" s="29"/>
      <c r="AD59" s="29"/>
      <c r="AE59" s="25"/>
      <c r="AF59" s="26"/>
      <c r="AG59" s="26"/>
      <c r="AH59" s="27"/>
      <c r="AI59" s="29"/>
      <c r="AJ59" s="29"/>
      <c r="AK59" s="29"/>
      <c r="AL59" s="25"/>
      <c r="AM59" s="26"/>
      <c r="AN59" s="26"/>
      <c r="AO59" s="27"/>
      <c r="AP59" s="29"/>
      <c r="AQ59" s="29"/>
      <c r="AR59" s="29"/>
      <c r="AS59" s="25"/>
      <c r="AT59" s="26"/>
      <c r="AU59" s="26"/>
      <c r="AV59" s="27"/>
      <c r="AW59" s="29"/>
      <c r="AX59" s="29"/>
      <c r="AY59" s="29"/>
      <c r="AZ59" s="25"/>
      <c r="BA59" s="26"/>
      <c r="BB59" s="26"/>
      <c r="BC59" s="27"/>
      <c r="BD59" s="29"/>
      <c r="BE59" s="29"/>
      <c r="BF59" s="29"/>
      <c r="BG59" s="53"/>
      <c r="BH59" s="54"/>
      <c r="BI59" s="54"/>
      <c r="BJ59" s="54"/>
      <c r="BK59" s="55"/>
    </row>
    <row r="60" spans="1:63" ht="6.6" customHeight="1" thickBot="1" x14ac:dyDescent="0.2">
      <c r="A60" s="60"/>
      <c r="C60" s="25"/>
      <c r="D60" s="26"/>
      <c r="E60" s="26"/>
      <c r="F60" s="27"/>
      <c r="G60" s="29"/>
      <c r="H60" s="29"/>
      <c r="I60" s="29"/>
      <c r="J60" s="25"/>
      <c r="K60" s="26"/>
      <c r="L60" s="26"/>
      <c r="M60" s="27"/>
      <c r="N60" s="29"/>
      <c r="O60" s="29"/>
      <c r="P60" s="29"/>
      <c r="Q60" s="25"/>
      <c r="R60" s="26"/>
      <c r="S60" s="26"/>
      <c r="T60" s="27"/>
      <c r="U60" s="29"/>
      <c r="V60" s="29"/>
      <c r="W60" s="29"/>
      <c r="X60" s="25"/>
      <c r="Y60" s="26"/>
      <c r="Z60" s="26"/>
      <c r="AA60" s="27"/>
      <c r="AB60" s="29"/>
      <c r="AC60" s="29"/>
      <c r="AD60" s="29"/>
      <c r="AE60" s="25"/>
      <c r="AF60" s="26"/>
      <c r="AG60" s="26"/>
      <c r="AH60" s="27"/>
      <c r="AI60" s="29"/>
      <c r="AJ60" s="29"/>
      <c r="AK60" s="29"/>
      <c r="AL60" s="25"/>
      <c r="AM60" s="26"/>
      <c r="AN60" s="26"/>
      <c r="AO60" s="27"/>
      <c r="AP60" s="29"/>
      <c r="AQ60" s="29"/>
      <c r="AR60" s="29"/>
      <c r="AS60" s="25"/>
      <c r="AT60" s="26"/>
      <c r="AU60" s="26"/>
      <c r="AV60" s="27"/>
      <c r="AW60" s="29"/>
      <c r="AX60" s="29"/>
      <c r="AY60" s="29"/>
      <c r="AZ60" s="25"/>
      <c r="BA60" s="26"/>
      <c r="BB60" s="26"/>
      <c r="BC60" s="27"/>
      <c r="BD60" s="29"/>
      <c r="BE60" s="29"/>
      <c r="BF60" s="29"/>
      <c r="BG60" s="53"/>
      <c r="BH60" s="54"/>
      <c r="BI60" s="54"/>
      <c r="BJ60" s="54"/>
      <c r="BK60" s="55"/>
    </row>
    <row r="61" spans="1:63" ht="6.6" customHeight="1" thickBot="1" x14ac:dyDescent="0.2">
      <c r="A61" s="60"/>
      <c r="C61" s="25"/>
      <c r="D61" s="26"/>
      <c r="E61" s="26"/>
      <c r="F61" s="27"/>
      <c r="G61" s="29"/>
      <c r="H61" s="29"/>
      <c r="I61" s="29"/>
      <c r="J61" s="25"/>
      <c r="K61" s="26"/>
      <c r="L61" s="26"/>
      <c r="M61" s="27"/>
      <c r="N61" s="29"/>
      <c r="O61" s="29"/>
      <c r="P61" s="29"/>
      <c r="Q61" s="25"/>
      <c r="R61" s="26"/>
      <c r="S61" s="26"/>
      <c r="T61" s="27"/>
      <c r="U61" s="29"/>
      <c r="V61" s="29"/>
      <c r="W61" s="29"/>
      <c r="X61" s="25"/>
      <c r="Y61" s="26"/>
      <c r="Z61" s="26"/>
      <c r="AA61" s="27"/>
      <c r="AB61" s="29"/>
      <c r="AC61" s="29"/>
      <c r="AD61" s="29"/>
      <c r="AE61" s="25"/>
      <c r="AF61" s="26"/>
      <c r="AG61" s="26"/>
      <c r="AH61" s="27"/>
      <c r="AI61" s="29"/>
      <c r="AJ61" s="29"/>
      <c r="AK61" s="29"/>
      <c r="AL61" s="25"/>
      <c r="AM61" s="26"/>
      <c r="AN61" s="26"/>
      <c r="AO61" s="27"/>
      <c r="AP61" s="29"/>
      <c r="AQ61" s="29"/>
      <c r="AR61" s="29"/>
      <c r="AS61" s="25"/>
      <c r="AT61" s="26"/>
      <c r="AU61" s="26"/>
      <c r="AV61" s="27"/>
      <c r="AW61" s="29"/>
      <c r="AX61" s="29"/>
      <c r="AY61" s="29"/>
      <c r="AZ61" s="25"/>
      <c r="BA61" s="26"/>
      <c r="BB61" s="26"/>
      <c r="BC61" s="27"/>
      <c r="BD61" s="29"/>
      <c r="BE61" s="29"/>
      <c r="BF61" s="29"/>
      <c r="BG61" s="53"/>
      <c r="BH61" s="54"/>
      <c r="BI61" s="54"/>
      <c r="BJ61" s="54"/>
      <c r="BK61" s="55"/>
    </row>
    <row r="62" spans="1:63" ht="6.6" customHeight="1" thickBot="1" x14ac:dyDescent="0.2">
      <c r="A62" s="60" t="str">
        <f>問題文入力シート!K2</f>
        <v>西</v>
      </c>
      <c r="C62" s="22" t="str">
        <f ca="1">VLOOKUP(8,list,21,FALSE)</f>
        <v/>
      </c>
      <c r="D62" s="23"/>
      <c r="E62" s="23"/>
      <c r="F62" s="24"/>
      <c r="G62" s="28" t="str">
        <f ca="1">IF($Z$2="入れる",VLOOKUP(8,list,10,FALSE),"")</f>
        <v/>
      </c>
      <c r="H62" s="28"/>
      <c r="I62" s="28"/>
      <c r="J62" s="22" t="str">
        <f ca="1">VLOOKUP(7,list,21,FALSE)</f>
        <v/>
      </c>
      <c r="K62" s="23"/>
      <c r="L62" s="23"/>
      <c r="M62" s="24"/>
      <c r="N62" s="28" t="str">
        <f ca="1">IF($Z$2="入れる",VLOOKUP(7,list,10,FALSE),"")</f>
        <v/>
      </c>
      <c r="O62" s="28"/>
      <c r="P62" s="28"/>
      <c r="Q62" s="22" t="str">
        <f ca="1">VLOOKUP(6,list,21,FALSE)</f>
        <v>大</v>
      </c>
      <c r="R62" s="23"/>
      <c r="S62" s="23"/>
      <c r="T62" s="24"/>
      <c r="U62" s="28" t="str">
        <f ca="1">IF($Z$2="入れる",VLOOKUP(6,list,10,FALSE),"")</f>
        <v>たい</v>
      </c>
      <c r="V62" s="28"/>
      <c r="W62" s="28"/>
      <c r="X62" s="22" t="str">
        <f ca="1">VLOOKUP(5,list,21,FALSE)</f>
        <v>を</v>
      </c>
      <c r="Y62" s="23"/>
      <c r="Z62" s="23"/>
      <c r="AA62" s="24"/>
      <c r="AB62" s="28" t="str">
        <f ca="1">IF($Z$2="入れる",VLOOKUP(5,list,10,FALSE),"")</f>
        <v/>
      </c>
      <c r="AC62" s="28"/>
      <c r="AD62" s="28"/>
      <c r="AE62" s="22" t="str">
        <f ca="1">VLOOKUP(4,list,21,FALSE)</f>
        <v>に</v>
      </c>
      <c r="AF62" s="23"/>
      <c r="AG62" s="23"/>
      <c r="AH62" s="24"/>
      <c r="AI62" s="28" t="str">
        <f ca="1">IF($Z$2="入れる",VLOOKUP(4,list,10,FALSE),"")</f>
        <v/>
      </c>
      <c r="AJ62" s="28"/>
      <c r="AK62" s="28"/>
      <c r="AL62" s="22" t="str">
        <f ca="1">VLOOKUP(3,list,21,FALSE)</f>
        <v>た</v>
      </c>
      <c r="AM62" s="23"/>
      <c r="AN62" s="23"/>
      <c r="AO62" s="24"/>
      <c r="AP62" s="28" t="str">
        <f ca="1">IF($Z$2="入れる",VLOOKUP(3,list,10,FALSE),"")</f>
        <v/>
      </c>
      <c r="AQ62" s="28"/>
      <c r="AR62" s="28"/>
      <c r="AS62" s="22" t="str">
        <f ca="1">VLOOKUP(2,list,21,FALSE)</f>
        <v/>
      </c>
      <c r="AT62" s="23"/>
      <c r="AU62" s="23"/>
      <c r="AV62" s="24"/>
      <c r="AW62" s="28" t="str">
        <f ca="1">IF($Z$2="入れる",VLOOKUP(2,list,10,FALSE),"")</f>
        <v/>
      </c>
      <c r="AX62" s="28"/>
      <c r="AY62" s="28"/>
      <c r="AZ62" s="22" t="str">
        <f ca="1">VLOOKUP(1,list,21,FALSE)</f>
        <v>行</v>
      </c>
      <c r="BA62" s="23"/>
      <c r="BB62" s="23"/>
      <c r="BC62" s="24"/>
      <c r="BD62" s="28" t="str">
        <f ca="1">IF($Z$2="入れる",VLOOKUP(1,list,10,FALSE),"")</f>
        <v>い</v>
      </c>
      <c r="BE62" s="28"/>
      <c r="BF62" s="28"/>
      <c r="BG62" s="53"/>
      <c r="BH62" s="54"/>
      <c r="BI62" s="54"/>
      <c r="BJ62" s="54"/>
      <c r="BK62" s="55"/>
    </row>
    <row r="63" spans="1:63" ht="6.6" customHeight="1" thickBot="1" x14ac:dyDescent="0.2">
      <c r="A63" s="60"/>
      <c r="C63" s="25"/>
      <c r="D63" s="26"/>
      <c r="E63" s="26"/>
      <c r="F63" s="27"/>
      <c r="G63" s="29"/>
      <c r="H63" s="29"/>
      <c r="I63" s="29"/>
      <c r="J63" s="25"/>
      <c r="K63" s="26"/>
      <c r="L63" s="26"/>
      <c r="M63" s="27"/>
      <c r="N63" s="29"/>
      <c r="O63" s="29"/>
      <c r="P63" s="29"/>
      <c r="Q63" s="25"/>
      <c r="R63" s="26"/>
      <c r="S63" s="26"/>
      <c r="T63" s="27"/>
      <c r="U63" s="29"/>
      <c r="V63" s="29"/>
      <c r="W63" s="29"/>
      <c r="X63" s="25"/>
      <c r="Y63" s="26"/>
      <c r="Z63" s="26"/>
      <c r="AA63" s="27"/>
      <c r="AB63" s="29"/>
      <c r="AC63" s="29"/>
      <c r="AD63" s="29"/>
      <c r="AE63" s="25"/>
      <c r="AF63" s="26"/>
      <c r="AG63" s="26"/>
      <c r="AH63" s="27"/>
      <c r="AI63" s="29"/>
      <c r="AJ63" s="29"/>
      <c r="AK63" s="29"/>
      <c r="AL63" s="25"/>
      <c r="AM63" s="26"/>
      <c r="AN63" s="26"/>
      <c r="AO63" s="27"/>
      <c r="AP63" s="29"/>
      <c r="AQ63" s="29"/>
      <c r="AR63" s="29"/>
      <c r="AS63" s="25"/>
      <c r="AT63" s="26"/>
      <c r="AU63" s="26"/>
      <c r="AV63" s="27"/>
      <c r="AW63" s="29"/>
      <c r="AX63" s="29"/>
      <c r="AY63" s="29"/>
      <c r="AZ63" s="25"/>
      <c r="BA63" s="26"/>
      <c r="BB63" s="26"/>
      <c r="BC63" s="27"/>
      <c r="BD63" s="29"/>
      <c r="BE63" s="29"/>
      <c r="BF63" s="29"/>
      <c r="BG63" s="53"/>
      <c r="BH63" s="54"/>
      <c r="BI63" s="54"/>
      <c r="BJ63" s="54"/>
      <c r="BK63" s="55"/>
    </row>
    <row r="64" spans="1:63" ht="6.6" customHeight="1" thickBot="1" x14ac:dyDescent="0.2">
      <c r="A64" s="60"/>
      <c r="C64" s="25"/>
      <c r="D64" s="26"/>
      <c r="E64" s="26"/>
      <c r="F64" s="27"/>
      <c r="G64" s="29"/>
      <c r="H64" s="29"/>
      <c r="I64" s="29"/>
      <c r="J64" s="25"/>
      <c r="K64" s="26"/>
      <c r="L64" s="26"/>
      <c r="M64" s="27"/>
      <c r="N64" s="29"/>
      <c r="O64" s="29"/>
      <c r="P64" s="29"/>
      <c r="Q64" s="25"/>
      <c r="R64" s="26"/>
      <c r="S64" s="26"/>
      <c r="T64" s="27"/>
      <c r="U64" s="29"/>
      <c r="V64" s="29"/>
      <c r="W64" s="29"/>
      <c r="X64" s="25"/>
      <c r="Y64" s="26"/>
      <c r="Z64" s="26"/>
      <c r="AA64" s="27"/>
      <c r="AB64" s="29"/>
      <c r="AC64" s="29"/>
      <c r="AD64" s="29"/>
      <c r="AE64" s="25"/>
      <c r="AF64" s="26"/>
      <c r="AG64" s="26"/>
      <c r="AH64" s="27"/>
      <c r="AI64" s="29"/>
      <c r="AJ64" s="29"/>
      <c r="AK64" s="29"/>
      <c r="AL64" s="25"/>
      <c r="AM64" s="26"/>
      <c r="AN64" s="26"/>
      <c r="AO64" s="27"/>
      <c r="AP64" s="29"/>
      <c r="AQ64" s="29"/>
      <c r="AR64" s="29"/>
      <c r="AS64" s="25"/>
      <c r="AT64" s="26"/>
      <c r="AU64" s="26"/>
      <c r="AV64" s="27"/>
      <c r="AW64" s="29"/>
      <c r="AX64" s="29"/>
      <c r="AY64" s="29"/>
      <c r="AZ64" s="25"/>
      <c r="BA64" s="26"/>
      <c r="BB64" s="26"/>
      <c r="BC64" s="27"/>
      <c r="BD64" s="29"/>
      <c r="BE64" s="29"/>
      <c r="BF64" s="29"/>
      <c r="BG64" s="53"/>
      <c r="BH64" s="54"/>
      <c r="BI64" s="54"/>
      <c r="BJ64" s="54"/>
      <c r="BK64" s="55"/>
    </row>
    <row r="65" spans="1:63" ht="6.6" customHeight="1" thickBot="1" x14ac:dyDescent="0.2">
      <c r="A65" s="60"/>
      <c r="C65" s="25"/>
      <c r="D65" s="26"/>
      <c r="E65" s="26"/>
      <c r="F65" s="27"/>
      <c r="G65" s="29"/>
      <c r="H65" s="29"/>
      <c r="I65" s="29"/>
      <c r="J65" s="25"/>
      <c r="K65" s="26"/>
      <c r="L65" s="26"/>
      <c r="M65" s="27"/>
      <c r="N65" s="29"/>
      <c r="O65" s="29"/>
      <c r="P65" s="29"/>
      <c r="Q65" s="25"/>
      <c r="R65" s="26"/>
      <c r="S65" s="26"/>
      <c r="T65" s="27"/>
      <c r="U65" s="29"/>
      <c r="V65" s="29"/>
      <c r="W65" s="29"/>
      <c r="X65" s="25"/>
      <c r="Y65" s="26"/>
      <c r="Z65" s="26"/>
      <c r="AA65" s="27"/>
      <c r="AB65" s="29"/>
      <c r="AC65" s="29"/>
      <c r="AD65" s="29"/>
      <c r="AE65" s="25"/>
      <c r="AF65" s="26"/>
      <c r="AG65" s="26"/>
      <c r="AH65" s="27"/>
      <c r="AI65" s="29"/>
      <c r="AJ65" s="29"/>
      <c r="AK65" s="29"/>
      <c r="AL65" s="25"/>
      <c r="AM65" s="26"/>
      <c r="AN65" s="26"/>
      <c r="AO65" s="27"/>
      <c r="AP65" s="29"/>
      <c r="AQ65" s="29"/>
      <c r="AR65" s="29"/>
      <c r="AS65" s="25"/>
      <c r="AT65" s="26"/>
      <c r="AU65" s="26"/>
      <c r="AV65" s="27"/>
      <c r="AW65" s="29"/>
      <c r="AX65" s="29"/>
      <c r="AY65" s="29"/>
      <c r="AZ65" s="25"/>
      <c r="BA65" s="26"/>
      <c r="BB65" s="26"/>
      <c r="BC65" s="27"/>
      <c r="BD65" s="29"/>
      <c r="BE65" s="29"/>
      <c r="BF65" s="29"/>
      <c r="BG65" s="53"/>
      <c r="BH65" s="54"/>
      <c r="BI65" s="54"/>
      <c r="BJ65" s="54"/>
      <c r="BK65" s="55"/>
    </row>
    <row r="66" spans="1:63" ht="6.6" customHeight="1" thickBot="1" x14ac:dyDescent="0.2">
      <c r="A66" s="60"/>
      <c r="C66" s="25"/>
      <c r="D66" s="26"/>
      <c r="E66" s="26"/>
      <c r="F66" s="27"/>
      <c r="G66" s="29"/>
      <c r="H66" s="29"/>
      <c r="I66" s="29"/>
      <c r="J66" s="25"/>
      <c r="K66" s="26"/>
      <c r="L66" s="26"/>
      <c r="M66" s="27"/>
      <c r="N66" s="29"/>
      <c r="O66" s="29"/>
      <c r="P66" s="29"/>
      <c r="Q66" s="25"/>
      <c r="R66" s="26"/>
      <c r="S66" s="26"/>
      <c r="T66" s="27"/>
      <c r="U66" s="29"/>
      <c r="V66" s="29"/>
      <c r="W66" s="29"/>
      <c r="X66" s="25"/>
      <c r="Y66" s="26"/>
      <c r="Z66" s="26"/>
      <c r="AA66" s="27"/>
      <c r="AB66" s="29"/>
      <c r="AC66" s="29"/>
      <c r="AD66" s="29"/>
      <c r="AE66" s="25"/>
      <c r="AF66" s="26"/>
      <c r="AG66" s="26"/>
      <c r="AH66" s="27"/>
      <c r="AI66" s="29"/>
      <c r="AJ66" s="29"/>
      <c r="AK66" s="29"/>
      <c r="AL66" s="25"/>
      <c r="AM66" s="26"/>
      <c r="AN66" s="26"/>
      <c r="AO66" s="27"/>
      <c r="AP66" s="29"/>
      <c r="AQ66" s="29"/>
      <c r="AR66" s="29"/>
      <c r="AS66" s="25"/>
      <c r="AT66" s="26"/>
      <c r="AU66" s="26"/>
      <c r="AV66" s="27"/>
      <c r="AW66" s="29"/>
      <c r="AX66" s="29"/>
      <c r="AY66" s="29"/>
      <c r="AZ66" s="25"/>
      <c r="BA66" s="26"/>
      <c r="BB66" s="26"/>
      <c r="BC66" s="27"/>
      <c r="BD66" s="29"/>
      <c r="BE66" s="29"/>
      <c r="BF66" s="29"/>
      <c r="BG66" s="53"/>
      <c r="BH66" s="54"/>
      <c r="BI66" s="54"/>
      <c r="BJ66" s="54"/>
      <c r="BK66" s="55"/>
    </row>
    <row r="67" spans="1:63" ht="6.6" customHeight="1" thickBot="1" x14ac:dyDescent="0.2">
      <c r="A67" s="60"/>
      <c r="C67" s="25"/>
      <c r="D67" s="26"/>
      <c r="E67" s="26"/>
      <c r="F67" s="27"/>
      <c r="G67" s="29"/>
      <c r="H67" s="29"/>
      <c r="I67" s="29"/>
      <c r="J67" s="25"/>
      <c r="K67" s="26"/>
      <c r="L67" s="26"/>
      <c r="M67" s="27"/>
      <c r="N67" s="29"/>
      <c r="O67" s="29"/>
      <c r="P67" s="29"/>
      <c r="Q67" s="25"/>
      <c r="R67" s="26"/>
      <c r="S67" s="26"/>
      <c r="T67" s="27"/>
      <c r="U67" s="29"/>
      <c r="V67" s="29"/>
      <c r="W67" s="29"/>
      <c r="X67" s="25"/>
      <c r="Y67" s="26"/>
      <c r="Z67" s="26"/>
      <c r="AA67" s="27"/>
      <c r="AB67" s="29"/>
      <c r="AC67" s="29"/>
      <c r="AD67" s="29"/>
      <c r="AE67" s="25"/>
      <c r="AF67" s="26"/>
      <c r="AG67" s="26"/>
      <c r="AH67" s="27"/>
      <c r="AI67" s="29"/>
      <c r="AJ67" s="29"/>
      <c r="AK67" s="29"/>
      <c r="AL67" s="25"/>
      <c r="AM67" s="26"/>
      <c r="AN67" s="26"/>
      <c r="AO67" s="27"/>
      <c r="AP67" s="29"/>
      <c r="AQ67" s="29"/>
      <c r="AR67" s="29"/>
      <c r="AS67" s="25"/>
      <c r="AT67" s="26"/>
      <c r="AU67" s="26"/>
      <c r="AV67" s="27"/>
      <c r="AW67" s="29"/>
      <c r="AX67" s="29"/>
      <c r="AY67" s="29"/>
      <c r="AZ67" s="25"/>
      <c r="BA67" s="26"/>
      <c r="BB67" s="26"/>
      <c r="BC67" s="27"/>
      <c r="BD67" s="29"/>
      <c r="BE67" s="29"/>
      <c r="BF67" s="29"/>
      <c r="BG67" s="53"/>
      <c r="BH67" s="54"/>
      <c r="BI67" s="54"/>
      <c r="BJ67" s="54"/>
      <c r="BK67" s="55"/>
    </row>
    <row r="68" spans="1:63" ht="6.6" customHeight="1" thickBot="1" x14ac:dyDescent="0.2">
      <c r="A68" s="60"/>
      <c r="C68" s="25"/>
      <c r="D68" s="26"/>
      <c r="E68" s="26"/>
      <c r="F68" s="27"/>
      <c r="G68" s="29"/>
      <c r="H68" s="29"/>
      <c r="I68" s="29"/>
      <c r="J68" s="25"/>
      <c r="K68" s="26"/>
      <c r="L68" s="26"/>
      <c r="M68" s="27"/>
      <c r="N68" s="29"/>
      <c r="O68" s="29"/>
      <c r="P68" s="29"/>
      <c r="Q68" s="25"/>
      <c r="R68" s="26"/>
      <c r="S68" s="26"/>
      <c r="T68" s="27"/>
      <c r="U68" s="29"/>
      <c r="V68" s="29"/>
      <c r="W68" s="29"/>
      <c r="X68" s="25"/>
      <c r="Y68" s="26"/>
      <c r="Z68" s="26"/>
      <c r="AA68" s="27"/>
      <c r="AB68" s="29"/>
      <c r="AC68" s="29"/>
      <c r="AD68" s="29"/>
      <c r="AE68" s="25"/>
      <c r="AF68" s="26"/>
      <c r="AG68" s="26"/>
      <c r="AH68" s="27"/>
      <c r="AI68" s="29"/>
      <c r="AJ68" s="29"/>
      <c r="AK68" s="29"/>
      <c r="AL68" s="25"/>
      <c r="AM68" s="26"/>
      <c r="AN68" s="26"/>
      <c r="AO68" s="27"/>
      <c r="AP68" s="29"/>
      <c r="AQ68" s="29"/>
      <c r="AR68" s="29"/>
      <c r="AS68" s="25"/>
      <c r="AT68" s="26"/>
      <c r="AU68" s="26"/>
      <c r="AV68" s="27"/>
      <c r="AW68" s="29"/>
      <c r="AX68" s="29"/>
      <c r="AY68" s="29"/>
      <c r="AZ68" s="25"/>
      <c r="BA68" s="26"/>
      <c r="BB68" s="26"/>
      <c r="BC68" s="27"/>
      <c r="BD68" s="29"/>
      <c r="BE68" s="29"/>
      <c r="BF68" s="29"/>
      <c r="BG68" s="53"/>
      <c r="BH68" s="54"/>
      <c r="BI68" s="54"/>
      <c r="BJ68" s="54"/>
      <c r="BK68" s="55"/>
    </row>
    <row r="69" spans="1:63" ht="6.6" customHeight="1" thickBot="1" x14ac:dyDescent="0.2">
      <c r="A69" s="60"/>
      <c r="C69" s="25"/>
      <c r="D69" s="26"/>
      <c r="E69" s="26"/>
      <c r="F69" s="27"/>
      <c r="G69" s="29"/>
      <c r="H69" s="29"/>
      <c r="I69" s="29"/>
      <c r="J69" s="25"/>
      <c r="K69" s="26"/>
      <c r="L69" s="26"/>
      <c r="M69" s="27"/>
      <c r="N69" s="29"/>
      <c r="O69" s="29"/>
      <c r="P69" s="29"/>
      <c r="Q69" s="25"/>
      <c r="R69" s="26"/>
      <c r="S69" s="26"/>
      <c r="T69" s="27"/>
      <c r="U69" s="29"/>
      <c r="V69" s="29"/>
      <c r="W69" s="29"/>
      <c r="X69" s="25"/>
      <c r="Y69" s="26"/>
      <c r="Z69" s="26"/>
      <c r="AA69" s="27"/>
      <c r="AB69" s="29"/>
      <c r="AC69" s="29"/>
      <c r="AD69" s="29"/>
      <c r="AE69" s="25"/>
      <c r="AF69" s="26"/>
      <c r="AG69" s="26"/>
      <c r="AH69" s="27"/>
      <c r="AI69" s="29"/>
      <c r="AJ69" s="29"/>
      <c r="AK69" s="29"/>
      <c r="AL69" s="25"/>
      <c r="AM69" s="26"/>
      <c r="AN69" s="26"/>
      <c r="AO69" s="27"/>
      <c r="AP69" s="29"/>
      <c r="AQ69" s="29"/>
      <c r="AR69" s="29"/>
      <c r="AS69" s="25"/>
      <c r="AT69" s="26"/>
      <c r="AU69" s="26"/>
      <c r="AV69" s="27"/>
      <c r="AW69" s="29"/>
      <c r="AX69" s="29"/>
      <c r="AY69" s="29"/>
      <c r="AZ69" s="25"/>
      <c r="BA69" s="26"/>
      <c r="BB69" s="26"/>
      <c r="BC69" s="27"/>
      <c r="BD69" s="29"/>
      <c r="BE69" s="29"/>
      <c r="BF69" s="29"/>
      <c r="BG69" s="53"/>
      <c r="BH69" s="54"/>
      <c r="BI69" s="54"/>
      <c r="BJ69" s="54"/>
      <c r="BK69" s="55"/>
    </row>
    <row r="70" spans="1:63" ht="6.6" customHeight="1" thickBot="1" x14ac:dyDescent="0.2">
      <c r="A70" s="60" t="str">
        <f>問題文入力シート!L2</f>
        <v>上</v>
      </c>
      <c r="C70" s="22" t="str">
        <f ca="1">VLOOKUP(8,list,22,FALSE)</f>
        <v/>
      </c>
      <c r="D70" s="23"/>
      <c r="E70" s="23"/>
      <c r="F70" s="24"/>
      <c r="G70" s="28" t="str">
        <f ca="1">IF($Z$2="入れる",VLOOKUP(8,list,11,FALSE),"")</f>
        <v/>
      </c>
      <c r="H70" s="28"/>
      <c r="I70" s="28"/>
      <c r="J70" s="22" t="str">
        <f ca="1">VLOOKUP(7,list,22,FALSE)</f>
        <v/>
      </c>
      <c r="K70" s="23"/>
      <c r="L70" s="23"/>
      <c r="M70" s="24"/>
      <c r="N70" s="28" t="str">
        <f ca="1">IF($Z$2="入れる",VLOOKUP(7,list,11,FALSE),"")</f>
        <v/>
      </c>
      <c r="O70" s="28"/>
      <c r="P70" s="28"/>
      <c r="Q70" s="22" t="str">
        <f ca="1">VLOOKUP(6,list,22,FALSE)</f>
        <v>切</v>
      </c>
      <c r="R70" s="23"/>
      <c r="S70" s="23"/>
      <c r="T70" s="24"/>
      <c r="U70" s="28" t="str">
        <f ca="1">IF($Z$2="入れる",VLOOKUP(6,list,11,FALSE),"")</f>
        <v>せつ</v>
      </c>
      <c r="V70" s="28"/>
      <c r="W70" s="28"/>
      <c r="X70" s="22" t="str">
        <f ca="1">VLOOKUP(5,list,22,FALSE)</f>
        <v>い</v>
      </c>
      <c r="Y70" s="23"/>
      <c r="Z70" s="23"/>
      <c r="AA70" s="24"/>
      <c r="AB70" s="28" t="str">
        <f ca="1">IF($Z$2="入れる",VLOOKUP(5,list,11,FALSE),"")</f>
        <v/>
      </c>
      <c r="AC70" s="28"/>
      <c r="AD70" s="28"/>
      <c r="AE70" s="22" t="str">
        <f ca="1">VLOOKUP(4,list,22,FALSE)</f>
        <v>む</v>
      </c>
      <c r="AF70" s="23"/>
      <c r="AG70" s="23"/>
      <c r="AH70" s="24"/>
      <c r="AI70" s="28" t="str">
        <f ca="1">IF($Z$2="入れる",VLOOKUP(4,list,11,FALSE),"")</f>
        <v/>
      </c>
      <c r="AJ70" s="28"/>
      <c r="AK70" s="28"/>
      <c r="AL70" s="22" t="str">
        <f ca="1">VLOOKUP(3,list,22,FALSE)</f>
        <v>る</v>
      </c>
      <c r="AM70" s="23"/>
      <c r="AN70" s="23"/>
      <c r="AO70" s="24"/>
      <c r="AP70" s="28" t="str">
        <f ca="1">IF($Z$2="入れる",VLOOKUP(3,list,11,FALSE),"")</f>
        <v/>
      </c>
      <c r="AQ70" s="28"/>
      <c r="AR70" s="28"/>
      <c r="AS70" s="22" t="str">
        <f ca="1">VLOOKUP(2,list,22,FALSE)</f>
        <v/>
      </c>
      <c r="AT70" s="23"/>
      <c r="AU70" s="23"/>
      <c r="AV70" s="24"/>
      <c r="AW70" s="28" t="str">
        <f ca="1">IF($Z$2="入れる",VLOOKUP(2,list,11,FALSE),"")</f>
        <v/>
      </c>
      <c r="AX70" s="28"/>
      <c r="AY70" s="28"/>
      <c r="AZ70" s="22" t="str">
        <f ca="1">VLOOKUP(1,list,22,FALSE)</f>
        <v>く</v>
      </c>
      <c r="BA70" s="23"/>
      <c r="BB70" s="23"/>
      <c r="BC70" s="24"/>
      <c r="BD70" s="28" t="str">
        <f ca="1">IF($Z$2="入れる",VLOOKUP(1,list,11,FALSE),"")</f>
        <v/>
      </c>
      <c r="BE70" s="28"/>
      <c r="BF70" s="28"/>
      <c r="BG70" s="53"/>
      <c r="BH70" s="54"/>
      <c r="BI70" s="54"/>
      <c r="BJ70" s="54"/>
      <c r="BK70" s="55"/>
    </row>
    <row r="71" spans="1:63" ht="6.6" customHeight="1" thickBot="1" x14ac:dyDescent="0.2">
      <c r="A71" s="60"/>
      <c r="C71" s="25"/>
      <c r="D71" s="26"/>
      <c r="E71" s="26"/>
      <c r="F71" s="27"/>
      <c r="G71" s="29"/>
      <c r="H71" s="29"/>
      <c r="I71" s="29"/>
      <c r="J71" s="25"/>
      <c r="K71" s="26"/>
      <c r="L71" s="26"/>
      <c r="M71" s="27"/>
      <c r="N71" s="29"/>
      <c r="O71" s="29"/>
      <c r="P71" s="29"/>
      <c r="Q71" s="25"/>
      <c r="R71" s="26"/>
      <c r="S71" s="26"/>
      <c r="T71" s="27"/>
      <c r="U71" s="29"/>
      <c r="V71" s="29"/>
      <c r="W71" s="29"/>
      <c r="X71" s="25"/>
      <c r="Y71" s="26"/>
      <c r="Z71" s="26"/>
      <c r="AA71" s="27"/>
      <c r="AB71" s="29"/>
      <c r="AC71" s="29"/>
      <c r="AD71" s="29"/>
      <c r="AE71" s="25"/>
      <c r="AF71" s="26"/>
      <c r="AG71" s="26"/>
      <c r="AH71" s="27"/>
      <c r="AI71" s="29"/>
      <c r="AJ71" s="29"/>
      <c r="AK71" s="29"/>
      <c r="AL71" s="25"/>
      <c r="AM71" s="26"/>
      <c r="AN71" s="26"/>
      <c r="AO71" s="27"/>
      <c r="AP71" s="29"/>
      <c r="AQ71" s="29"/>
      <c r="AR71" s="29"/>
      <c r="AS71" s="25"/>
      <c r="AT71" s="26"/>
      <c r="AU71" s="26"/>
      <c r="AV71" s="27"/>
      <c r="AW71" s="29"/>
      <c r="AX71" s="29"/>
      <c r="AY71" s="29"/>
      <c r="AZ71" s="25"/>
      <c r="BA71" s="26"/>
      <c r="BB71" s="26"/>
      <c r="BC71" s="27"/>
      <c r="BD71" s="29"/>
      <c r="BE71" s="29"/>
      <c r="BF71" s="29"/>
      <c r="BG71" s="53"/>
      <c r="BH71" s="54"/>
      <c r="BI71" s="54"/>
      <c r="BJ71" s="54"/>
      <c r="BK71" s="55"/>
    </row>
    <row r="72" spans="1:63" ht="6.6" customHeight="1" thickBot="1" x14ac:dyDescent="0.2">
      <c r="A72" s="60"/>
      <c r="C72" s="25"/>
      <c r="D72" s="26"/>
      <c r="E72" s="26"/>
      <c r="F72" s="27"/>
      <c r="G72" s="29"/>
      <c r="H72" s="29"/>
      <c r="I72" s="29"/>
      <c r="J72" s="25"/>
      <c r="K72" s="26"/>
      <c r="L72" s="26"/>
      <c r="M72" s="27"/>
      <c r="N72" s="29"/>
      <c r="O72" s="29"/>
      <c r="P72" s="29"/>
      <c r="Q72" s="25"/>
      <c r="R72" s="26"/>
      <c r="S72" s="26"/>
      <c r="T72" s="27"/>
      <c r="U72" s="29"/>
      <c r="V72" s="29"/>
      <c r="W72" s="29"/>
      <c r="X72" s="25"/>
      <c r="Y72" s="26"/>
      <c r="Z72" s="26"/>
      <c r="AA72" s="27"/>
      <c r="AB72" s="29"/>
      <c r="AC72" s="29"/>
      <c r="AD72" s="29"/>
      <c r="AE72" s="25"/>
      <c r="AF72" s="26"/>
      <c r="AG72" s="26"/>
      <c r="AH72" s="27"/>
      <c r="AI72" s="29"/>
      <c r="AJ72" s="29"/>
      <c r="AK72" s="29"/>
      <c r="AL72" s="25"/>
      <c r="AM72" s="26"/>
      <c r="AN72" s="26"/>
      <c r="AO72" s="27"/>
      <c r="AP72" s="29"/>
      <c r="AQ72" s="29"/>
      <c r="AR72" s="29"/>
      <c r="AS72" s="25"/>
      <c r="AT72" s="26"/>
      <c r="AU72" s="26"/>
      <c r="AV72" s="27"/>
      <c r="AW72" s="29"/>
      <c r="AX72" s="29"/>
      <c r="AY72" s="29"/>
      <c r="AZ72" s="25"/>
      <c r="BA72" s="26"/>
      <c r="BB72" s="26"/>
      <c r="BC72" s="27"/>
      <c r="BD72" s="29"/>
      <c r="BE72" s="29"/>
      <c r="BF72" s="29"/>
      <c r="BG72" s="53"/>
      <c r="BH72" s="54"/>
      <c r="BI72" s="54"/>
      <c r="BJ72" s="54"/>
      <c r="BK72" s="55"/>
    </row>
    <row r="73" spans="1:63" ht="6.6" customHeight="1" thickBot="1" x14ac:dyDescent="0.2">
      <c r="A73" s="60"/>
      <c r="C73" s="25"/>
      <c r="D73" s="26"/>
      <c r="E73" s="26"/>
      <c r="F73" s="27"/>
      <c r="G73" s="29"/>
      <c r="H73" s="29"/>
      <c r="I73" s="29"/>
      <c r="J73" s="25"/>
      <c r="K73" s="26"/>
      <c r="L73" s="26"/>
      <c r="M73" s="27"/>
      <c r="N73" s="29"/>
      <c r="O73" s="29"/>
      <c r="P73" s="29"/>
      <c r="Q73" s="25"/>
      <c r="R73" s="26"/>
      <c r="S73" s="26"/>
      <c r="T73" s="27"/>
      <c r="U73" s="29"/>
      <c r="V73" s="29"/>
      <c r="W73" s="29"/>
      <c r="X73" s="25"/>
      <c r="Y73" s="26"/>
      <c r="Z73" s="26"/>
      <c r="AA73" s="27"/>
      <c r="AB73" s="29"/>
      <c r="AC73" s="29"/>
      <c r="AD73" s="29"/>
      <c r="AE73" s="25"/>
      <c r="AF73" s="26"/>
      <c r="AG73" s="26"/>
      <c r="AH73" s="27"/>
      <c r="AI73" s="29"/>
      <c r="AJ73" s="29"/>
      <c r="AK73" s="29"/>
      <c r="AL73" s="25"/>
      <c r="AM73" s="26"/>
      <c r="AN73" s="26"/>
      <c r="AO73" s="27"/>
      <c r="AP73" s="29"/>
      <c r="AQ73" s="29"/>
      <c r="AR73" s="29"/>
      <c r="AS73" s="25"/>
      <c r="AT73" s="26"/>
      <c r="AU73" s="26"/>
      <c r="AV73" s="27"/>
      <c r="AW73" s="29"/>
      <c r="AX73" s="29"/>
      <c r="AY73" s="29"/>
      <c r="AZ73" s="25"/>
      <c r="BA73" s="26"/>
      <c r="BB73" s="26"/>
      <c r="BC73" s="27"/>
      <c r="BD73" s="29"/>
      <c r="BE73" s="29"/>
      <c r="BF73" s="29"/>
      <c r="BG73" s="53"/>
      <c r="BH73" s="54"/>
      <c r="BI73" s="54"/>
      <c r="BJ73" s="54"/>
      <c r="BK73" s="55"/>
    </row>
    <row r="74" spans="1:63" ht="6.6" customHeight="1" thickBot="1" x14ac:dyDescent="0.2">
      <c r="A74" s="60"/>
      <c r="C74" s="25"/>
      <c r="D74" s="26"/>
      <c r="E74" s="26"/>
      <c r="F74" s="27"/>
      <c r="G74" s="29"/>
      <c r="H74" s="29"/>
      <c r="I74" s="29"/>
      <c r="J74" s="25"/>
      <c r="K74" s="26"/>
      <c r="L74" s="26"/>
      <c r="M74" s="27"/>
      <c r="N74" s="29"/>
      <c r="O74" s="29"/>
      <c r="P74" s="29"/>
      <c r="Q74" s="25"/>
      <c r="R74" s="26"/>
      <c r="S74" s="26"/>
      <c r="T74" s="27"/>
      <c r="U74" s="29"/>
      <c r="V74" s="29"/>
      <c r="W74" s="29"/>
      <c r="X74" s="25"/>
      <c r="Y74" s="26"/>
      <c r="Z74" s="26"/>
      <c r="AA74" s="27"/>
      <c r="AB74" s="29"/>
      <c r="AC74" s="29"/>
      <c r="AD74" s="29"/>
      <c r="AE74" s="25"/>
      <c r="AF74" s="26"/>
      <c r="AG74" s="26"/>
      <c r="AH74" s="27"/>
      <c r="AI74" s="29"/>
      <c r="AJ74" s="29"/>
      <c r="AK74" s="29"/>
      <c r="AL74" s="25"/>
      <c r="AM74" s="26"/>
      <c r="AN74" s="26"/>
      <c r="AO74" s="27"/>
      <c r="AP74" s="29"/>
      <c r="AQ74" s="29"/>
      <c r="AR74" s="29"/>
      <c r="AS74" s="25"/>
      <c r="AT74" s="26"/>
      <c r="AU74" s="26"/>
      <c r="AV74" s="27"/>
      <c r="AW74" s="29"/>
      <c r="AX74" s="29"/>
      <c r="AY74" s="29"/>
      <c r="AZ74" s="25"/>
      <c r="BA74" s="26"/>
      <c r="BB74" s="26"/>
      <c r="BC74" s="27"/>
      <c r="BD74" s="29"/>
      <c r="BE74" s="29"/>
      <c r="BF74" s="29"/>
      <c r="BG74" s="53"/>
      <c r="BH74" s="54"/>
      <c r="BI74" s="54"/>
      <c r="BJ74" s="54"/>
      <c r="BK74" s="55"/>
    </row>
    <row r="75" spans="1:63" ht="6.6" customHeight="1" thickBot="1" x14ac:dyDescent="0.2">
      <c r="A75" s="60"/>
      <c r="C75" s="25"/>
      <c r="D75" s="26"/>
      <c r="E75" s="26"/>
      <c r="F75" s="27"/>
      <c r="G75" s="29"/>
      <c r="H75" s="29"/>
      <c r="I75" s="29"/>
      <c r="J75" s="25"/>
      <c r="K75" s="26"/>
      <c r="L75" s="26"/>
      <c r="M75" s="27"/>
      <c r="N75" s="29"/>
      <c r="O75" s="29"/>
      <c r="P75" s="29"/>
      <c r="Q75" s="25"/>
      <c r="R75" s="26"/>
      <c r="S75" s="26"/>
      <c r="T75" s="27"/>
      <c r="U75" s="29"/>
      <c r="V75" s="29"/>
      <c r="W75" s="29"/>
      <c r="X75" s="25"/>
      <c r="Y75" s="26"/>
      <c r="Z75" s="26"/>
      <c r="AA75" s="27"/>
      <c r="AB75" s="29"/>
      <c r="AC75" s="29"/>
      <c r="AD75" s="29"/>
      <c r="AE75" s="25"/>
      <c r="AF75" s="26"/>
      <c r="AG75" s="26"/>
      <c r="AH75" s="27"/>
      <c r="AI75" s="29"/>
      <c r="AJ75" s="29"/>
      <c r="AK75" s="29"/>
      <c r="AL75" s="25"/>
      <c r="AM75" s="26"/>
      <c r="AN75" s="26"/>
      <c r="AO75" s="27"/>
      <c r="AP75" s="29"/>
      <c r="AQ75" s="29"/>
      <c r="AR75" s="29"/>
      <c r="AS75" s="25"/>
      <c r="AT75" s="26"/>
      <c r="AU75" s="26"/>
      <c r="AV75" s="27"/>
      <c r="AW75" s="29"/>
      <c r="AX75" s="29"/>
      <c r="AY75" s="29"/>
      <c r="AZ75" s="25"/>
      <c r="BA75" s="26"/>
      <c r="BB75" s="26"/>
      <c r="BC75" s="27"/>
      <c r="BD75" s="29"/>
      <c r="BE75" s="29"/>
      <c r="BF75" s="29"/>
      <c r="BG75" s="53"/>
      <c r="BH75" s="54"/>
      <c r="BI75" s="54"/>
      <c r="BJ75" s="54"/>
      <c r="BK75" s="55"/>
    </row>
    <row r="76" spans="1:63" ht="6.6" customHeight="1" thickBot="1" x14ac:dyDescent="0.2">
      <c r="A76" s="60"/>
      <c r="C76" s="25"/>
      <c r="D76" s="26"/>
      <c r="E76" s="26"/>
      <c r="F76" s="27"/>
      <c r="G76" s="29"/>
      <c r="H76" s="29"/>
      <c r="I76" s="29"/>
      <c r="J76" s="25"/>
      <c r="K76" s="26"/>
      <c r="L76" s="26"/>
      <c r="M76" s="27"/>
      <c r="N76" s="29"/>
      <c r="O76" s="29"/>
      <c r="P76" s="29"/>
      <c r="Q76" s="25"/>
      <c r="R76" s="26"/>
      <c r="S76" s="26"/>
      <c r="T76" s="27"/>
      <c r="U76" s="29"/>
      <c r="V76" s="29"/>
      <c r="W76" s="29"/>
      <c r="X76" s="25"/>
      <c r="Y76" s="26"/>
      <c r="Z76" s="26"/>
      <c r="AA76" s="27"/>
      <c r="AB76" s="29"/>
      <c r="AC76" s="29"/>
      <c r="AD76" s="29"/>
      <c r="AE76" s="25"/>
      <c r="AF76" s="26"/>
      <c r="AG76" s="26"/>
      <c r="AH76" s="27"/>
      <c r="AI76" s="29"/>
      <c r="AJ76" s="29"/>
      <c r="AK76" s="29"/>
      <c r="AL76" s="25"/>
      <c r="AM76" s="26"/>
      <c r="AN76" s="26"/>
      <c r="AO76" s="27"/>
      <c r="AP76" s="29"/>
      <c r="AQ76" s="29"/>
      <c r="AR76" s="29"/>
      <c r="AS76" s="25"/>
      <c r="AT76" s="26"/>
      <c r="AU76" s="26"/>
      <c r="AV76" s="27"/>
      <c r="AW76" s="29"/>
      <c r="AX76" s="29"/>
      <c r="AY76" s="29"/>
      <c r="AZ76" s="25"/>
      <c r="BA76" s="26"/>
      <c r="BB76" s="26"/>
      <c r="BC76" s="27"/>
      <c r="BD76" s="29"/>
      <c r="BE76" s="29"/>
      <c r="BF76" s="29"/>
      <c r="BG76" s="53"/>
      <c r="BH76" s="54"/>
      <c r="BI76" s="54"/>
      <c r="BJ76" s="54"/>
      <c r="BK76" s="55"/>
    </row>
    <row r="77" spans="1:63" ht="6.6" customHeight="1" thickBot="1" x14ac:dyDescent="0.2">
      <c r="A77" s="60"/>
      <c r="C77" s="25"/>
      <c r="D77" s="26"/>
      <c r="E77" s="26"/>
      <c r="F77" s="27"/>
      <c r="G77" s="29"/>
      <c r="H77" s="29"/>
      <c r="I77" s="29"/>
      <c r="J77" s="25"/>
      <c r="K77" s="26"/>
      <c r="L77" s="26"/>
      <c r="M77" s="27"/>
      <c r="N77" s="29"/>
      <c r="O77" s="29"/>
      <c r="P77" s="29"/>
      <c r="Q77" s="25"/>
      <c r="R77" s="26"/>
      <c r="S77" s="26"/>
      <c r="T77" s="27"/>
      <c r="U77" s="29"/>
      <c r="V77" s="29"/>
      <c r="W77" s="29"/>
      <c r="X77" s="25"/>
      <c r="Y77" s="26"/>
      <c r="Z77" s="26"/>
      <c r="AA77" s="27"/>
      <c r="AB77" s="29"/>
      <c r="AC77" s="29"/>
      <c r="AD77" s="29"/>
      <c r="AE77" s="25"/>
      <c r="AF77" s="26"/>
      <c r="AG77" s="26"/>
      <c r="AH77" s="27"/>
      <c r="AI77" s="29"/>
      <c r="AJ77" s="29"/>
      <c r="AK77" s="29"/>
      <c r="AL77" s="25"/>
      <c r="AM77" s="26"/>
      <c r="AN77" s="26"/>
      <c r="AO77" s="27"/>
      <c r="AP77" s="29"/>
      <c r="AQ77" s="29"/>
      <c r="AR77" s="29"/>
      <c r="AS77" s="25"/>
      <c r="AT77" s="26"/>
      <c r="AU77" s="26"/>
      <c r="AV77" s="27"/>
      <c r="AW77" s="29"/>
      <c r="AX77" s="29"/>
      <c r="AY77" s="29"/>
      <c r="AZ77" s="25"/>
      <c r="BA77" s="26"/>
      <c r="BB77" s="26"/>
      <c r="BC77" s="27"/>
      <c r="BD77" s="29"/>
      <c r="BE77" s="29"/>
      <c r="BF77" s="29"/>
      <c r="BG77" s="53"/>
      <c r="BH77" s="54"/>
      <c r="BI77" s="54"/>
      <c r="BJ77" s="54"/>
      <c r="BK77" s="55"/>
    </row>
    <row r="78" spans="1:63" ht="6.6" customHeight="1" thickBot="1" x14ac:dyDescent="0.2">
      <c r="A78" s="60" t="str">
        <f>問題文入力シート!M2</f>
        <v>空</v>
      </c>
      <c r="C78" s="22" t="str">
        <f ca="1">VLOOKUP(8,list,23,FALSE)</f>
        <v/>
      </c>
      <c r="D78" s="23"/>
      <c r="E78" s="23"/>
      <c r="F78" s="24"/>
      <c r="G78" s="28" t="str">
        <f ca="1">IF($Z$2="入れる",VLOOKUP(8,list,12,FALSE),"")</f>
        <v/>
      </c>
      <c r="H78" s="28"/>
      <c r="I78" s="28"/>
      <c r="J78" s="22" t="str">
        <f ca="1">VLOOKUP(7,list,23,FALSE)</f>
        <v/>
      </c>
      <c r="K78" s="23"/>
      <c r="L78" s="23"/>
      <c r="M78" s="24"/>
      <c r="N78" s="28" t="str">
        <f ca="1">IF($Z$2="入れる",VLOOKUP(7,list,12,FALSE),"")</f>
        <v/>
      </c>
      <c r="O78" s="28"/>
      <c r="P78" s="28"/>
      <c r="Q78" s="22" t="str">
        <f ca="1">VLOOKUP(6,list,23,FALSE)</f>
        <v/>
      </c>
      <c r="R78" s="23"/>
      <c r="S78" s="23"/>
      <c r="T78" s="24"/>
      <c r="U78" s="28" t="str">
        <f ca="1">IF($Z$2="入れる",VLOOKUP(6,list,12,FALSE),"")</f>
        <v/>
      </c>
      <c r="V78" s="28"/>
      <c r="W78" s="28"/>
      <c r="X78" s="22" t="str">
        <f ca="1">VLOOKUP(5,list,23,FALSE)</f>
        <v>れ</v>
      </c>
      <c r="Y78" s="23"/>
      <c r="Z78" s="23"/>
      <c r="AA78" s="24"/>
      <c r="AB78" s="28" t="str">
        <f ca="1">IF($Z$2="入れる",VLOOKUP(5,list,12,FALSE),"")</f>
        <v/>
      </c>
      <c r="AC78" s="28"/>
      <c r="AD78" s="28"/>
      <c r="AE78" s="22" t="str">
        <f ca="1">VLOOKUP(4,list,23,FALSE)</f>
        <v>か</v>
      </c>
      <c r="AF78" s="23"/>
      <c r="AG78" s="23"/>
      <c r="AH78" s="24"/>
      <c r="AI78" s="28" t="str">
        <f ca="1">IF($Z$2="入れる",VLOOKUP(4,list,12,FALSE),"")</f>
        <v/>
      </c>
      <c r="AJ78" s="28"/>
      <c r="AK78" s="28"/>
      <c r="AL78" s="22" t="str">
        <f ca="1">VLOOKUP(3,list,23,FALSE)</f>
        <v/>
      </c>
      <c r="AM78" s="23"/>
      <c r="AN78" s="23"/>
      <c r="AO78" s="24"/>
      <c r="AP78" s="28" t="str">
        <f ca="1">IF($Z$2="入れる",VLOOKUP(3,list,12,FALSE),"")</f>
        <v/>
      </c>
      <c r="AQ78" s="28"/>
      <c r="AR78" s="28"/>
      <c r="AS78" s="22" t="str">
        <f ca="1">VLOOKUP(2,list,23,FALSE)</f>
        <v/>
      </c>
      <c r="AT78" s="23"/>
      <c r="AU78" s="23"/>
      <c r="AV78" s="24"/>
      <c r="AW78" s="28" t="str">
        <f ca="1">IF($Z$2="入れる",VLOOKUP(2,list,12,FALSE),"")</f>
        <v/>
      </c>
      <c r="AX78" s="28"/>
      <c r="AY78" s="28"/>
      <c r="AZ78" s="22" t="str">
        <f ca="1">VLOOKUP(1,list,23,FALSE)</f>
        <v/>
      </c>
      <c r="BA78" s="23"/>
      <c r="BB78" s="23"/>
      <c r="BC78" s="24"/>
      <c r="BD78" s="28" t="str">
        <f ca="1">IF($Z$2="入れる",VLOOKUP(1,list,12,FALSE),"")</f>
        <v/>
      </c>
      <c r="BE78" s="28"/>
      <c r="BF78" s="28"/>
      <c r="BG78" s="53"/>
      <c r="BH78" s="54"/>
      <c r="BI78" s="54"/>
      <c r="BJ78" s="54"/>
      <c r="BK78" s="55"/>
    </row>
    <row r="79" spans="1:63" ht="6.6" customHeight="1" thickBot="1" x14ac:dyDescent="0.2">
      <c r="A79" s="60"/>
      <c r="C79" s="25"/>
      <c r="D79" s="26"/>
      <c r="E79" s="26"/>
      <c r="F79" s="27"/>
      <c r="G79" s="29"/>
      <c r="H79" s="29"/>
      <c r="I79" s="29"/>
      <c r="J79" s="25"/>
      <c r="K79" s="26"/>
      <c r="L79" s="26"/>
      <c r="M79" s="27"/>
      <c r="N79" s="29"/>
      <c r="O79" s="29"/>
      <c r="P79" s="29"/>
      <c r="Q79" s="25"/>
      <c r="R79" s="26"/>
      <c r="S79" s="26"/>
      <c r="T79" s="27"/>
      <c r="U79" s="29"/>
      <c r="V79" s="29"/>
      <c r="W79" s="29"/>
      <c r="X79" s="25"/>
      <c r="Y79" s="26"/>
      <c r="Z79" s="26"/>
      <c r="AA79" s="27"/>
      <c r="AB79" s="29"/>
      <c r="AC79" s="29"/>
      <c r="AD79" s="29"/>
      <c r="AE79" s="25"/>
      <c r="AF79" s="26"/>
      <c r="AG79" s="26"/>
      <c r="AH79" s="27"/>
      <c r="AI79" s="29"/>
      <c r="AJ79" s="29"/>
      <c r="AK79" s="29"/>
      <c r="AL79" s="25"/>
      <c r="AM79" s="26"/>
      <c r="AN79" s="26"/>
      <c r="AO79" s="27"/>
      <c r="AP79" s="29"/>
      <c r="AQ79" s="29"/>
      <c r="AR79" s="29"/>
      <c r="AS79" s="25"/>
      <c r="AT79" s="26"/>
      <c r="AU79" s="26"/>
      <c r="AV79" s="27"/>
      <c r="AW79" s="29"/>
      <c r="AX79" s="29"/>
      <c r="AY79" s="29"/>
      <c r="AZ79" s="25"/>
      <c r="BA79" s="26"/>
      <c r="BB79" s="26"/>
      <c r="BC79" s="27"/>
      <c r="BD79" s="29"/>
      <c r="BE79" s="29"/>
      <c r="BF79" s="29"/>
      <c r="BG79" s="53"/>
      <c r="BH79" s="54"/>
      <c r="BI79" s="54"/>
      <c r="BJ79" s="54"/>
      <c r="BK79" s="55"/>
    </row>
    <row r="80" spans="1:63" ht="6.6" customHeight="1" thickBot="1" x14ac:dyDescent="0.2">
      <c r="A80" s="60"/>
      <c r="C80" s="25"/>
      <c r="D80" s="26"/>
      <c r="E80" s="26"/>
      <c r="F80" s="27"/>
      <c r="G80" s="29"/>
      <c r="H80" s="29"/>
      <c r="I80" s="29"/>
      <c r="J80" s="25"/>
      <c r="K80" s="26"/>
      <c r="L80" s="26"/>
      <c r="M80" s="27"/>
      <c r="N80" s="29"/>
      <c r="O80" s="29"/>
      <c r="P80" s="29"/>
      <c r="Q80" s="25"/>
      <c r="R80" s="26"/>
      <c r="S80" s="26"/>
      <c r="T80" s="27"/>
      <c r="U80" s="29"/>
      <c r="V80" s="29"/>
      <c r="W80" s="29"/>
      <c r="X80" s="25"/>
      <c r="Y80" s="26"/>
      <c r="Z80" s="26"/>
      <c r="AA80" s="27"/>
      <c r="AB80" s="29"/>
      <c r="AC80" s="29"/>
      <c r="AD80" s="29"/>
      <c r="AE80" s="25"/>
      <c r="AF80" s="26"/>
      <c r="AG80" s="26"/>
      <c r="AH80" s="27"/>
      <c r="AI80" s="29"/>
      <c r="AJ80" s="29"/>
      <c r="AK80" s="29"/>
      <c r="AL80" s="25"/>
      <c r="AM80" s="26"/>
      <c r="AN80" s="26"/>
      <c r="AO80" s="27"/>
      <c r="AP80" s="29"/>
      <c r="AQ80" s="29"/>
      <c r="AR80" s="29"/>
      <c r="AS80" s="25"/>
      <c r="AT80" s="26"/>
      <c r="AU80" s="26"/>
      <c r="AV80" s="27"/>
      <c r="AW80" s="29"/>
      <c r="AX80" s="29"/>
      <c r="AY80" s="29"/>
      <c r="AZ80" s="25"/>
      <c r="BA80" s="26"/>
      <c r="BB80" s="26"/>
      <c r="BC80" s="27"/>
      <c r="BD80" s="29"/>
      <c r="BE80" s="29"/>
      <c r="BF80" s="29"/>
      <c r="BG80" s="53"/>
      <c r="BH80" s="54"/>
      <c r="BI80" s="54"/>
      <c r="BJ80" s="54"/>
      <c r="BK80" s="55"/>
    </row>
    <row r="81" spans="1:63" ht="6.6" customHeight="1" thickBot="1" x14ac:dyDescent="0.2">
      <c r="A81" s="60"/>
      <c r="C81" s="25"/>
      <c r="D81" s="26"/>
      <c r="E81" s="26"/>
      <c r="F81" s="27"/>
      <c r="G81" s="29"/>
      <c r="H81" s="29"/>
      <c r="I81" s="29"/>
      <c r="J81" s="25"/>
      <c r="K81" s="26"/>
      <c r="L81" s="26"/>
      <c r="M81" s="27"/>
      <c r="N81" s="29"/>
      <c r="O81" s="29"/>
      <c r="P81" s="29"/>
      <c r="Q81" s="25"/>
      <c r="R81" s="26"/>
      <c r="S81" s="26"/>
      <c r="T81" s="27"/>
      <c r="U81" s="29"/>
      <c r="V81" s="29"/>
      <c r="W81" s="29"/>
      <c r="X81" s="25"/>
      <c r="Y81" s="26"/>
      <c r="Z81" s="26"/>
      <c r="AA81" s="27"/>
      <c r="AB81" s="29"/>
      <c r="AC81" s="29"/>
      <c r="AD81" s="29"/>
      <c r="AE81" s="25"/>
      <c r="AF81" s="26"/>
      <c r="AG81" s="26"/>
      <c r="AH81" s="27"/>
      <c r="AI81" s="29"/>
      <c r="AJ81" s="29"/>
      <c r="AK81" s="29"/>
      <c r="AL81" s="25"/>
      <c r="AM81" s="26"/>
      <c r="AN81" s="26"/>
      <c r="AO81" s="27"/>
      <c r="AP81" s="29"/>
      <c r="AQ81" s="29"/>
      <c r="AR81" s="29"/>
      <c r="AS81" s="25"/>
      <c r="AT81" s="26"/>
      <c r="AU81" s="26"/>
      <c r="AV81" s="27"/>
      <c r="AW81" s="29"/>
      <c r="AX81" s="29"/>
      <c r="AY81" s="29"/>
      <c r="AZ81" s="25"/>
      <c r="BA81" s="26"/>
      <c r="BB81" s="26"/>
      <c r="BC81" s="27"/>
      <c r="BD81" s="29"/>
      <c r="BE81" s="29"/>
      <c r="BF81" s="29"/>
      <c r="BG81" s="53"/>
      <c r="BH81" s="54"/>
      <c r="BI81" s="54"/>
      <c r="BJ81" s="54"/>
      <c r="BK81" s="55"/>
    </row>
    <row r="82" spans="1:63" ht="6.6" customHeight="1" thickBot="1" x14ac:dyDescent="0.2">
      <c r="A82" s="60"/>
      <c r="C82" s="25"/>
      <c r="D82" s="26"/>
      <c r="E82" s="26"/>
      <c r="F82" s="27"/>
      <c r="G82" s="29"/>
      <c r="H82" s="29"/>
      <c r="I82" s="29"/>
      <c r="J82" s="25"/>
      <c r="K82" s="26"/>
      <c r="L82" s="26"/>
      <c r="M82" s="27"/>
      <c r="N82" s="29"/>
      <c r="O82" s="29"/>
      <c r="P82" s="29"/>
      <c r="Q82" s="25"/>
      <c r="R82" s="26"/>
      <c r="S82" s="26"/>
      <c r="T82" s="27"/>
      <c r="U82" s="29"/>
      <c r="V82" s="29"/>
      <c r="W82" s="29"/>
      <c r="X82" s="25"/>
      <c r="Y82" s="26"/>
      <c r="Z82" s="26"/>
      <c r="AA82" s="27"/>
      <c r="AB82" s="29"/>
      <c r="AC82" s="29"/>
      <c r="AD82" s="29"/>
      <c r="AE82" s="25"/>
      <c r="AF82" s="26"/>
      <c r="AG82" s="26"/>
      <c r="AH82" s="27"/>
      <c r="AI82" s="29"/>
      <c r="AJ82" s="29"/>
      <c r="AK82" s="29"/>
      <c r="AL82" s="25"/>
      <c r="AM82" s="26"/>
      <c r="AN82" s="26"/>
      <c r="AO82" s="27"/>
      <c r="AP82" s="29"/>
      <c r="AQ82" s="29"/>
      <c r="AR82" s="29"/>
      <c r="AS82" s="25"/>
      <c r="AT82" s="26"/>
      <c r="AU82" s="26"/>
      <c r="AV82" s="27"/>
      <c r="AW82" s="29"/>
      <c r="AX82" s="29"/>
      <c r="AY82" s="29"/>
      <c r="AZ82" s="25"/>
      <c r="BA82" s="26"/>
      <c r="BB82" s="26"/>
      <c r="BC82" s="27"/>
      <c r="BD82" s="29"/>
      <c r="BE82" s="29"/>
      <c r="BF82" s="29"/>
      <c r="BG82" s="53"/>
      <c r="BH82" s="54"/>
      <c r="BI82" s="54"/>
      <c r="BJ82" s="54"/>
      <c r="BK82" s="55"/>
    </row>
    <row r="83" spans="1:63" ht="6.6" customHeight="1" thickBot="1" x14ac:dyDescent="0.2">
      <c r="A83" s="60"/>
      <c r="C83" s="25"/>
      <c r="D83" s="26"/>
      <c r="E83" s="26"/>
      <c r="F83" s="27"/>
      <c r="G83" s="29"/>
      <c r="H83" s="29"/>
      <c r="I83" s="29"/>
      <c r="J83" s="25"/>
      <c r="K83" s="26"/>
      <c r="L83" s="26"/>
      <c r="M83" s="27"/>
      <c r="N83" s="29"/>
      <c r="O83" s="29"/>
      <c r="P83" s="29"/>
      <c r="Q83" s="25"/>
      <c r="R83" s="26"/>
      <c r="S83" s="26"/>
      <c r="T83" s="27"/>
      <c r="U83" s="29"/>
      <c r="V83" s="29"/>
      <c r="W83" s="29"/>
      <c r="X83" s="25"/>
      <c r="Y83" s="26"/>
      <c r="Z83" s="26"/>
      <c r="AA83" s="27"/>
      <c r="AB83" s="29"/>
      <c r="AC83" s="29"/>
      <c r="AD83" s="29"/>
      <c r="AE83" s="25"/>
      <c r="AF83" s="26"/>
      <c r="AG83" s="26"/>
      <c r="AH83" s="27"/>
      <c r="AI83" s="29"/>
      <c r="AJ83" s="29"/>
      <c r="AK83" s="29"/>
      <c r="AL83" s="25"/>
      <c r="AM83" s="26"/>
      <c r="AN83" s="26"/>
      <c r="AO83" s="27"/>
      <c r="AP83" s="29"/>
      <c r="AQ83" s="29"/>
      <c r="AR83" s="29"/>
      <c r="AS83" s="25"/>
      <c r="AT83" s="26"/>
      <c r="AU83" s="26"/>
      <c r="AV83" s="27"/>
      <c r="AW83" s="29"/>
      <c r="AX83" s="29"/>
      <c r="AY83" s="29"/>
      <c r="AZ83" s="25"/>
      <c r="BA83" s="26"/>
      <c r="BB83" s="26"/>
      <c r="BC83" s="27"/>
      <c r="BD83" s="29"/>
      <c r="BE83" s="29"/>
      <c r="BF83" s="29"/>
      <c r="BG83" s="53"/>
      <c r="BH83" s="54"/>
      <c r="BI83" s="54"/>
      <c r="BJ83" s="54"/>
      <c r="BK83" s="55"/>
    </row>
    <row r="84" spans="1:63" ht="6.6" customHeight="1" thickBot="1" x14ac:dyDescent="0.2">
      <c r="A84" s="60"/>
      <c r="C84" s="25"/>
      <c r="D84" s="26"/>
      <c r="E84" s="26"/>
      <c r="F84" s="27"/>
      <c r="G84" s="29"/>
      <c r="H84" s="29"/>
      <c r="I84" s="29"/>
      <c r="J84" s="25"/>
      <c r="K84" s="26"/>
      <c r="L84" s="26"/>
      <c r="M84" s="27"/>
      <c r="N84" s="29"/>
      <c r="O84" s="29"/>
      <c r="P84" s="29"/>
      <c r="Q84" s="25"/>
      <c r="R84" s="26"/>
      <c r="S84" s="26"/>
      <c r="T84" s="27"/>
      <c r="U84" s="29"/>
      <c r="V84" s="29"/>
      <c r="W84" s="29"/>
      <c r="X84" s="25"/>
      <c r="Y84" s="26"/>
      <c r="Z84" s="26"/>
      <c r="AA84" s="27"/>
      <c r="AB84" s="29"/>
      <c r="AC84" s="29"/>
      <c r="AD84" s="29"/>
      <c r="AE84" s="25"/>
      <c r="AF84" s="26"/>
      <c r="AG84" s="26"/>
      <c r="AH84" s="27"/>
      <c r="AI84" s="29"/>
      <c r="AJ84" s="29"/>
      <c r="AK84" s="29"/>
      <c r="AL84" s="25"/>
      <c r="AM84" s="26"/>
      <c r="AN84" s="26"/>
      <c r="AO84" s="27"/>
      <c r="AP84" s="29"/>
      <c r="AQ84" s="29"/>
      <c r="AR84" s="29"/>
      <c r="AS84" s="25"/>
      <c r="AT84" s="26"/>
      <c r="AU84" s="26"/>
      <c r="AV84" s="27"/>
      <c r="AW84" s="29"/>
      <c r="AX84" s="29"/>
      <c r="AY84" s="29"/>
      <c r="AZ84" s="25"/>
      <c r="BA84" s="26"/>
      <c r="BB84" s="26"/>
      <c r="BC84" s="27"/>
      <c r="BD84" s="29"/>
      <c r="BE84" s="29"/>
      <c r="BF84" s="29"/>
      <c r="BG84" s="53"/>
      <c r="BH84" s="54"/>
      <c r="BI84" s="54"/>
      <c r="BJ84" s="54"/>
      <c r="BK84" s="55"/>
    </row>
    <row r="85" spans="1:63" ht="6.6" customHeight="1" thickBot="1" x14ac:dyDescent="0.2">
      <c r="A85" s="60"/>
      <c r="C85" s="25"/>
      <c r="D85" s="26"/>
      <c r="E85" s="26"/>
      <c r="F85" s="27"/>
      <c r="G85" s="29"/>
      <c r="H85" s="29"/>
      <c r="I85" s="29"/>
      <c r="J85" s="25"/>
      <c r="K85" s="26"/>
      <c r="L85" s="26"/>
      <c r="M85" s="27"/>
      <c r="N85" s="29"/>
      <c r="O85" s="29"/>
      <c r="P85" s="29"/>
      <c r="Q85" s="25"/>
      <c r="R85" s="26"/>
      <c r="S85" s="26"/>
      <c r="T85" s="27"/>
      <c r="U85" s="29"/>
      <c r="V85" s="29"/>
      <c r="W85" s="29"/>
      <c r="X85" s="25"/>
      <c r="Y85" s="26"/>
      <c r="Z85" s="26"/>
      <c r="AA85" s="27"/>
      <c r="AB85" s="29"/>
      <c r="AC85" s="29"/>
      <c r="AD85" s="29"/>
      <c r="AE85" s="25"/>
      <c r="AF85" s="26"/>
      <c r="AG85" s="26"/>
      <c r="AH85" s="27"/>
      <c r="AI85" s="29"/>
      <c r="AJ85" s="29"/>
      <c r="AK85" s="29"/>
      <c r="AL85" s="25"/>
      <c r="AM85" s="26"/>
      <c r="AN85" s="26"/>
      <c r="AO85" s="27"/>
      <c r="AP85" s="29"/>
      <c r="AQ85" s="29"/>
      <c r="AR85" s="29"/>
      <c r="AS85" s="25"/>
      <c r="AT85" s="26"/>
      <c r="AU85" s="26"/>
      <c r="AV85" s="27"/>
      <c r="AW85" s="29"/>
      <c r="AX85" s="29"/>
      <c r="AY85" s="29"/>
      <c r="AZ85" s="25"/>
      <c r="BA85" s="26"/>
      <c r="BB85" s="26"/>
      <c r="BC85" s="27"/>
      <c r="BD85" s="29"/>
      <c r="BE85" s="29"/>
      <c r="BF85" s="29"/>
      <c r="BG85" s="53"/>
      <c r="BH85" s="54"/>
      <c r="BI85" s="54"/>
      <c r="BJ85" s="54"/>
      <c r="BK85" s="55"/>
    </row>
    <row r="86" spans="1:63" ht="6.6" customHeight="1" thickBot="1" x14ac:dyDescent="0.2">
      <c r="A86" s="60" t="str">
        <f>問題文入力シート!N2</f>
        <v>風</v>
      </c>
      <c r="C86" s="22" t="str">
        <f ca="1">VLOOKUP(8,list,24,FALSE)</f>
        <v/>
      </c>
      <c r="D86" s="23"/>
      <c r="E86" s="23"/>
      <c r="F86" s="24"/>
      <c r="G86" s="28" t="str">
        <f ca="1">IF($Z$2="入れる",VLOOKUP(8,list,13,FALSE),"")</f>
        <v/>
      </c>
      <c r="H86" s="28"/>
      <c r="I86" s="28"/>
      <c r="J86" s="22" t="str">
        <f ca="1">VLOOKUP(7,list,24,FALSE)</f>
        <v/>
      </c>
      <c r="K86" s="23"/>
      <c r="L86" s="23"/>
      <c r="M86" s="24"/>
      <c r="N86" s="28" t="str">
        <f ca="1">IF($Z$2="入れる",VLOOKUP(7,list,13,FALSE),"")</f>
        <v/>
      </c>
      <c r="O86" s="28"/>
      <c r="P86" s="28"/>
      <c r="Q86" s="22" t="str">
        <f ca="1">VLOOKUP(6,list,24,FALSE)</f>
        <v/>
      </c>
      <c r="R86" s="23"/>
      <c r="S86" s="23"/>
      <c r="T86" s="24"/>
      <c r="U86" s="28" t="str">
        <f ca="1">IF($Z$2="入れる",VLOOKUP(6,list,13,FALSE),"")</f>
        <v/>
      </c>
      <c r="V86" s="28"/>
      <c r="W86" s="28"/>
      <c r="X86" s="22" t="str">
        <f ca="1">VLOOKUP(5,list,24,FALSE)</f>
        <v>る</v>
      </c>
      <c r="Y86" s="23"/>
      <c r="Z86" s="23"/>
      <c r="AA86" s="24"/>
      <c r="AB86" s="28" t="str">
        <f ca="1">IF($Z$2="入れる",VLOOKUP(5,list,13,FALSE),"")</f>
        <v/>
      </c>
      <c r="AC86" s="28"/>
      <c r="AD86" s="28"/>
      <c r="AE86" s="22" t="str">
        <f ca="1">VLOOKUP(4,list,24,FALSE)</f>
        <v>う</v>
      </c>
      <c r="AF86" s="23"/>
      <c r="AG86" s="23"/>
      <c r="AH86" s="24"/>
      <c r="AI86" s="28" t="str">
        <f ca="1">IF($Z$2="入れる",VLOOKUP(4,list,13,FALSE),"")</f>
        <v/>
      </c>
      <c r="AJ86" s="28"/>
      <c r="AK86" s="28"/>
      <c r="AL86" s="22" t="str">
        <f ca="1">VLOOKUP(3,list,24,FALSE)</f>
        <v/>
      </c>
      <c r="AM86" s="23"/>
      <c r="AN86" s="23"/>
      <c r="AO86" s="24"/>
      <c r="AP86" s="28" t="str">
        <f ca="1">IF($Z$2="入れる",VLOOKUP(3,list,13,FALSE),"")</f>
        <v/>
      </c>
      <c r="AQ86" s="28"/>
      <c r="AR86" s="28"/>
      <c r="AS86" s="22" t="str">
        <f ca="1">VLOOKUP(2,list,24,FALSE)</f>
        <v/>
      </c>
      <c r="AT86" s="23"/>
      <c r="AU86" s="23"/>
      <c r="AV86" s="24"/>
      <c r="AW86" s="28" t="str">
        <f ca="1">IF($Z$2="入れる",VLOOKUP(2,list,13,FALSE),"")</f>
        <v/>
      </c>
      <c r="AX86" s="28"/>
      <c r="AY86" s="28"/>
      <c r="AZ86" s="22" t="str">
        <f ca="1">VLOOKUP(1,list,24,FALSE)</f>
        <v/>
      </c>
      <c r="BA86" s="23"/>
      <c r="BB86" s="23"/>
      <c r="BC86" s="24"/>
      <c r="BD86" s="28" t="str">
        <f ca="1">IF($Z$2="入れる",VLOOKUP(1,list,13,FALSE),"")</f>
        <v/>
      </c>
      <c r="BE86" s="28"/>
      <c r="BF86" s="28"/>
      <c r="BG86" s="53"/>
      <c r="BH86" s="54"/>
      <c r="BI86" s="54"/>
      <c r="BJ86" s="54"/>
      <c r="BK86" s="55"/>
    </row>
    <row r="87" spans="1:63" ht="6.6" customHeight="1" thickBot="1" x14ac:dyDescent="0.2">
      <c r="A87" s="60"/>
      <c r="C87" s="25"/>
      <c r="D87" s="26"/>
      <c r="E87" s="26"/>
      <c r="F87" s="27"/>
      <c r="G87" s="29"/>
      <c r="H87" s="29"/>
      <c r="I87" s="29"/>
      <c r="J87" s="25"/>
      <c r="K87" s="26"/>
      <c r="L87" s="26"/>
      <c r="M87" s="27"/>
      <c r="N87" s="29"/>
      <c r="O87" s="29"/>
      <c r="P87" s="29"/>
      <c r="Q87" s="25"/>
      <c r="R87" s="26"/>
      <c r="S87" s="26"/>
      <c r="T87" s="27"/>
      <c r="U87" s="29"/>
      <c r="V87" s="29"/>
      <c r="W87" s="29"/>
      <c r="X87" s="25"/>
      <c r="Y87" s="26"/>
      <c r="Z87" s="26"/>
      <c r="AA87" s="27"/>
      <c r="AB87" s="29"/>
      <c r="AC87" s="29"/>
      <c r="AD87" s="29"/>
      <c r="AE87" s="25"/>
      <c r="AF87" s="26"/>
      <c r="AG87" s="26"/>
      <c r="AH87" s="27"/>
      <c r="AI87" s="29"/>
      <c r="AJ87" s="29"/>
      <c r="AK87" s="29"/>
      <c r="AL87" s="25"/>
      <c r="AM87" s="26"/>
      <c r="AN87" s="26"/>
      <c r="AO87" s="27"/>
      <c r="AP87" s="29"/>
      <c r="AQ87" s="29"/>
      <c r="AR87" s="29"/>
      <c r="AS87" s="25"/>
      <c r="AT87" s="26"/>
      <c r="AU87" s="26"/>
      <c r="AV87" s="27"/>
      <c r="AW87" s="29"/>
      <c r="AX87" s="29"/>
      <c r="AY87" s="29"/>
      <c r="AZ87" s="25"/>
      <c r="BA87" s="26"/>
      <c r="BB87" s="26"/>
      <c r="BC87" s="27"/>
      <c r="BD87" s="29"/>
      <c r="BE87" s="29"/>
      <c r="BF87" s="29"/>
      <c r="BG87" s="53"/>
      <c r="BH87" s="54"/>
      <c r="BI87" s="54"/>
      <c r="BJ87" s="54"/>
      <c r="BK87" s="55"/>
    </row>
    <row r="88" spans="1:63" ht="6.6" customHeight="1" thickBot="1" x14ac:dyDescent="0.2">
      <c r="A88" s="60"/>
      <c r="C88" s="25"/>
      <c r="D88" s="26"/>
      <c r="E88" s="26"/>
      <c r="F88" s="27"/>
      <c r="G88" s="29"/>
      <c r="H88" s="29"/>
      <c r="I88" s="29"/>
      <c r="J88" s="25"/>
      <c r="K88" s="26"/>
      <c r="L88" s="26"/>
      <c r="M88" s="27"/>
      <c r="N88" s="29"/>
      <c r="O88" s="29"/>
      <c r="P88" s="29"/>
      <c r="Q88" s="25"/>
      <c r="R88" s="26"/>
      <c r="S88" s="26"/>
      <c r="T88" s="27"/>
      <c r="U88" s="29"/>
      <c r="V88" s="29"/>
      <c r="W88" s="29"/>
      <c r="X88" s="25"/>
      <c r="Y88" s="26"/>
      <c r="Z88" s="26"/>
      <c r="AA88" s="27"/>
      <c r="AB88" s="29"/>
      <c r="AC88" s="29"/>
      <c r="AD88" s="29"/>
      <c r="AE88" s="25"/>
      <c r="AF88" s="26"/>
      <c r="AG88" s="26"/>
      <c r="AH88" s="27"/>
      <c r="AI88" s="29"/>
      <c r="AJ88" s="29"/>
      <c r="AK88" s="29"/>
      <c r="AL88" s="25"/>
      <c r="AM88" s="26"/>
      <c r="AN88" s="26"/>
      <c r="AO88" s="27"/>
      <c r="AP88" s="29"/>
      <c r="AQ88" s="29"/>
      <c r="AR88" s="29"/>
      <c r="AS88" s="25"/>
      <c r="AT88" s="26"/>
      <c r="AU88" s="26"/>
      <c r="AV88" s="27"/>
      <c r="AW88" s="29"/>
      <c r="AX88" s="29"/>
      <c r="AY88" s="29"/>
      <c r="AZ88" s="25"/>
      <c r="BA88" s="26"/>
      <c r="BB88" s="26"/>
      <c r="BC88" s="27"/>
      <c r="BD88" s="29"/>
      <c r="BE88" s="29"/>
      <c r="BF88" s="29"/>
      <c r="BG88" s="53"/>
      <c r="BH88" s="54"/>
      <c r="BI88" s="54"/>
      <c r="BJ88" s="54"/>
      <c r="BK88" s="55"/>
    </row>
    <row r="89" spans="1:63" ht="6.6" customHeight="1" thickBot="1" x14ac:dyDescent="0.2">
      <c r="A89" s="60"/>
      <c r="C89" s="25"/>
      <c r="D89" s="26"/>
      <c r="E89" s="26"/>
      <c r="F89" s="27"/>
      <c r="G89" s="29"/>
      <c r="H89" s="29"/>
      <c r="I89" s="29"/>
      <c r="J89" s="25"/>
      <c r="K89" s="26"/>
      <c r="L89" s="26"/>
      <c r="M89" s="27"/>
      <c r="N89" s="29"/>
      <c r="O89" s="29"/>
      <c r="P89" s="29"/>
      <c r="Q89" s="25"/>
      <c r="R89" s="26"/>
      <c r="S89" s="26"/>
      <c r="T89" s="27"/>
      <c r="U89" s="29"/>
      <c r="V89" s="29"/>
      <c r="W89" s="29"/>
      <c r="X89" s="25"/>
      <c r="Y89" s="26"/>
      <c r="Z89" s="26"/>
      <c r="AA89" s="27"/>
      <c r="AB89" s="29"/>
      <c r="AC89" s="29"/>
      <c r="AD89" s="29"/>
      <c r="AE89" s="25"/>
      <c r="AF89" s="26"/>
      <c r="AG89" s="26"/>
      <c r="AH89" s="27"/>
      <c r="AI89" s="29"/>
      <c r="AJ89" s="29"/>
      <c r="AK89" s="29"/>
      <c r="AL89" s="25"/>
      <c r="AM89" s="26"/>
      <c r="AN89" s="26"/>
      <c r="AO89" s="27"/>
      <c r="AP89" s="29"/>
      <c r="AQ89" s="29"/>
      <c r="AR89" s="29"/>
      <c r="AS89" s="25"/>
      <c r="AT89" s="26"/>
      <c r="AU89" s="26"/>
      <c r="AV89" s="27"/>
      <c r="AW89" s="29"/>
      <c r="AX89" s="29"/>
      <c r="AY89" s="29"/>
      <c r="AZ89" s="25"/>
      <c r="BA89" s="26"/>
      <c r="BB89" s="26"/>
      <c r="BC89" s="27"/>
      <c r="BD89" s="29"/>
      <c r="BE89" s="29"/>
      <c r="BF89" s="29"/>
      <c r="BG89" s="53"/>
      <c r="BH89" s="54"/>
      <c r="BI89" s="54"/>
      <c r="BJ89" s="54"/>
      <c r="BK89" s="55"/>
    </row>
    <row r="90" spans="1:63" ht="6.6" customHeight="1" thickBot="1" x14ac:dyDescent="0.2">
      <c r="A90" s="60"/>
      <c r="C90" s="25"/>
      <c r="D90" s="26"/>
      <c r="E90" s="26"/>
      <c r="F90" s="27"/>
      <c r="G90" s="29"/>
      <c r="H90" s="29"/>
      <c r="I90" s="29"/>
      <c r="J90" s="25"/>
      <c r="K90" s="26"/>
      <c r="L90" s="26"/>
      <c r="M90" s="27"/>
      <c r="N90" s="29"/>
      <c r="O90" s="29"/>
      <c r="P90" s="29"/>
      <c r="Q90" s="25"/>
      <c r="R90" s="26"/>
      <c r="S90" s="26"/>
      <c r="T90" s="27"/>
      <c r="U90" s="29"/>
      <c r="V90" s="29"/>
      <c r="W90" s="29"/>
      <c r="X90" s="25"/>
      <c r="Y90" s="26"/>
      <c r="Z90" s="26"/>
      <c r="AA90" s="27"/>
      <c r="AB90" s="29"/>
      <c r="AC90" s="29"/>
      <c r="AD90" s="29"/>
      <c r="AE90" s="25"/>
      <c r="AF90" s="26"/>
      <c r="AG90" s="26"/>
      <c r="AH90" s="27"/>
      <c r="AI90" s="29"/>
      <c r="AJ90" s="29"/>
      <c r="AK90" s="29"/>
      <c r="AL90" s="25"/>
      <c r="AM90" s="26"/>
      <c r="AN90" s="26"/>
      <c r="AO90" s="27"/>
      <c r="AP90" s="29"/>
      <c r="AQ90" s="29"/>
      <c r="AR90" s="29"/>
      <c r="AS90" s="25"/>
      <c r="AT90" s="26"/>
      <c r="AU90" s="26"/>
      <c r="AV90" s="27"/>
      <c r="AW90" s="29"/>
      <c r="AX90" s="29"/>
      <c r="AY90" s="29"/>
      <c r="AZ90" s="25"/>
      <c r="BA90" s="26"/>
      <c r="BB90" s="26"/>
      <c r="BC90" s="27"/>
      <c r="BD90" s="29"/>
      <c r="BE90" s="29"/>
      <c r="BF90" s="29"/>
      <c r="BG90" s="56"/>
      <c r="BH90" s="57"/>
      <c r="BI90" s="57"/>
      <c r="BJ90" s="57"/>
      <c r="BK90" s="58"/>
    </row>
    <row r="91" spans="1:63" ht="6.6" customHeight="1" thickBot="1" x14ac:dyDescent="0.2">
      <c r="A91" s="60"/>
      <c r="C91" s="25"/>
      <c r="D91" s="26"/>
      <c r="E91" s="26"/>
      <c r="F91" s="27"/>
      <c r="G91" s="29"/>
      <c r="H91" s="29"/>
      <c r="I91" s="29"/>
      <c r="J91" s="25"/>
      <c r="K91" s="26"/>
      <c r="L91" s="26"/>
      <c r="M91" s="27"/>
      <c r="N91" s="29"/>
      <c r="O91" s="29"/>
      <c r="P91" s="29"/>
      <c r="Q91" s="25"/>
      <c r="R91" s="26"/>
      <c r="S91" s="26"/>
      <c r="T91" s="27"/>
      <c r="U91" s="29"/>
      <c r="V91" s="29"/>
      <c r="W91" s="29"/>
      <c r="X91" s="25"/>
      <c r="Y91" s="26"/>
      <c r="Z91" s="26"/>
      <c r="AA91" s="27"/>
      <c r="AB91" s="29"/>
      <c r="AC91" s="29"/>
      <c r="AD91" s="29"/>
      <c r="AE91" s="25"/>
      <c r="AF91" s="26"/>
      <c r="AG91" s="26"/>
      <c r="AH91" s="27"/>
      <c r="AI91" s="29"/>
      <c r="AJ91" s="29"/>
      <c r="AK91" s="29"/>
      <c r="AL91" s="25"/>
      <c r="AM91" s="26"/>
      <c r="AN91" s="26"/>
      <c r="AO91" s="27"/>
      <c r="AP91" s="29"/>
      <c r="AQ91" s="29"/>
      <c r="AR91" s="29"/>
      <c r="AS91" s="25"/>
      <c r="AT91" s="26"/>
      <c r="AU91" s="26"/>
      <c r="AV91" s="27"/>
      <c r="AW91" s="29"/>
      <c r="AX91" s="29"/>
      <c r="AY91" s="29"/>
      <c r="AZ91" s="25"/>
      <c r="BA91" s="26"/>
      <c r="BB91" s="26"/>
      <c r="BC91" s="27"/>
      <c r="BD91" s="29"/>
      <c r="BE91" s="29"/>
      <c r="BF91" s="29"/>
      <c r="BG91" s="59" t="s">
        <v>48</v>
      </c>
      <c r="BH91" s="51"/>
      <c r="BI91" s="51"/>
      <c r="BJ91" s="51"/>
      <c r="BK91" s="52"/>
    </row>
    <row r="92" spans="1:63" ht="6.6" customHeight="1" thickBot="1" x14ac:dyDescent="0.2">
      <c r="A92" s="60"/>
      <c r="C92" s="25"/>
      <c r="D92" s="26"/>
      <c r="E92" s="26"/>
      <c r="F92" s="27"/>
      <c r="G92" s="29"/>
      <c r="H92" s="29"/>
      <c r="I92" s="29"/>
      <c r="J92" s="25"/>
      <c r="K92" s="26"/>
      <c r="L92" s="26"/>
      <c r="M92" s="27"/>
      <c r="N92" s="29"/>
      <c r="O92" s="29"/>
      <c r="P92" s="29"/>
      <c r="Q92" s="25"/>
      <c r="R92" s="26"/>
      <c r="S92" s="26"/>
      <c r="T92" s="27"/>
      <c r="U92" s="29"/>
      <c r="V92" s="29"/>
      <c r="W92" s="29"/>
      <c r="X92" s="25"/>
      <c r="Y92" s="26"/>
      <c r="Z92" s="26"/>
      <c r="AA92" s="27"/>
      <c r="AB92" s="29"/>
      <c r="AC92" s="29"/>
      <c r="AD92" s="29"/>
      <c r="AE92" s="25"/>
      <c r="AF92" s="26"/>
      <c r="AG92" s="26"/>
      <c r="AH92" s="27"/>
      <c r="AI92" s="29"/>
      <c r="AJ92" s="29"/>
      <c r="AK92" s="29"/>
      <c r="AL92" s="25"/>
      <c r="AM92" s="26"/>
      <c r="AN92" s="26"/>
      <c r="AO92" s="27"/>
      <c r="AP92" s="29"/>
      <c r="AQ92" s="29"/>
      <c r="AR92" s="29"/>
      <c r="AS92" s="25"/>
      <c r="AT92" s="26"/>
      <c r="AU92" s="26"/>
      <c r="AV92" s="27"/>
      <c r="AW92" s="29"/>
      <c r="AX92" s="29"/>
      <c r="AY92" s="29"/>
      <c r="AZ92" s="25"/>
      <c r="BA92" s="26"/>
      <c r="BB92" s="26"/>
      <c r="BC92" s="27"/>
      <c r="BD92" s="29"/>
      <c r="BE92" s="29"/>
      <c r="BF92" s="29"/>
      <c r="BG92" s="53"/>
      <c r="BH92" s="54"/>
      <c r="BI92" s="54"/>
      <c r="BJ92" s="54"/>
      <c r="BK92" s="55"/>
    </row>
    <row r="93" spans="1:63" ht="6.6" customHeight="1" thickBot="1" x14ac:dyDescent="0.2">
      <c r="A93" s="60"/>
      <c r="C93" s="25"/>
      <c r="D93" s="26"/>
      <c r="E93" s="26"/>
      <c r="F93" s="27"/>
      <c r="G93" s="29"/>
      <c r="H93" s="29"/>
      <c r="I93" s="29"/>
      <c r="J93" s="25"/>
      <c r="K93" s="26"/>
      <c r="L93" s="26"/>
      <c r="M93" s="27"/>
      <c r="N93" s="29"/>
      <c r="O93" s="29"/>
      <c r="P93" s="29"/>
      <c r="Q93" s="25"/>
      <c r="R93" s="26"/>
      <c r="S93" s="26"/>
      <c r="T93" s="27"/>
      <c r="U93" s="29"/>
      <c r="V93" s="29"/>
      <c r="W93" s="29"/>
      <c r="X93" s="25"/>
      <c r="Y93" s="26"/>
      <c r="Z93" s="26"/>
      <c r="AA93" s="27"/>
      <c r="AB93" s="29"/>
      <c r="AC93" s="29"/>
      <c r="AD93" s="29"/>
      <c r="AE93" s="25"/>
      <c r="AF93" s="26"/>
      <c r="AG93" s="26"/>
      <c r="AH93" s="27"/>
      <c r="AI93" s="29"/>
      <c r="AJ93" s="29"/>
      <c r="AK93" s="29"/>
      <c r="AL93" s="25"/>
      <c r="AM93" s="26"/>
      <c r="AN93" s="26"/>
      <c r="AO93" s="27"/>
      <c r="AP93" s="29"/>
      <c r="AQ93" s="29"/>
      <c r="AR93" s="29"/>
      <c r="AS93" s="25"/>
      <c r="AT93" s="26"/>
      <c r="AU93" s="26"/>
      <c r="AV93" s="27"/>
      <c r="AW93" s="29"/>
      <c r="AX93" s="29"/>
      <c r="AY93" s="29"/>
      <c r="AZ93" s="25"/>
      <c r="BA93" s="26"/>
      <c r="BB93" s="26"/>
      <c r="BC93" s="27"/>
      <c r="BD93" s="29"/>
      <c r="BE93" s="29"/>
      <c r="BF93" s="29"/>
      <c r="BG93" s="56"/>
      <c r="BH93" s="57"/>
      <c r="BI93" s="57"/>
      <c r="BJ93" s="57"/>
      <c r="BK93" s="58"/>
    </row>
    <row r="99" spans="69:76" ht="29.25" hidden="1" customHeight="1" x14ac:dyDescent="0.15">
      <c r="BQ99" s="19" t="s">
        <v>18</v>
      </c>
      <c r="BX99" s="20" t="s">
        <v>20</v>
      </c>
    </row>
    <row r="100" spans="69:76" ht="29.25" hidden="1" customHeight="1" x14ac:dyDescent="0.15">
      <c r="BX100" s="20" t="s">
        <v>19</v>
      </c>
    </row>
    <row r="101" spans="69:76" ht="29.25" hidden="1" customHeight="1" x14ac:dyDescent="0.15">
      <c r="BX101" s="20" t="s">
        <v>21</v>
      </c>
    </row>
    <row r="102" spans="69:76" ht="29.25" hidden="1" customHeight="1" x14ac:dyDescent="0.15">
      <c r="BX102" s="20" t="s">
        <v>22</v>
      </c>
    </row>
    <row r="103" spans="69:76" ht="29.25" hidden="1" customHeight="1" x14ac:dyDescent="0.15">
      <c r="BX103" s="20" t="s">
        <v>23</v>
      </c>
    </row>
    <row r="104" spans="69:76" ht="29.25" hidden="1" customHeight="1" x14ac:dyDescent="0.15"/>
    <row r="105" spans="69:76" ht="29.25" hidden="1" customHeight="1" x14ac:dyDescent="0.15">
      <c r="BQ105" s="18" t="s">
        <v>12</v>
      </c>
    </row>
    <row r="106" spans="69:76" ht="29.25" hidden="1" customHeight="1" x14ac:dyDescent="0.15">
      <c r="BQ106" s="18" t="s">
        <v>13</v>
      </c>
    </row>
    <row r="107" spans="69:76" ht="29.25" hidden="1" customHeight="1" x14ac:dyDescent="0.15">
      <c r="BQ107" s="18" t="s">
        <v>14</v>
      </c>
    </row>
    <row r="108" spans="69:76" ht="29.25" hidden="1" customHeight="1" x14ac:dyDescent="0.15">
      <c r="BQ108" s="18" t="s">
        <v>15</v>
      </c>
    </row>
    <row r="109" spans="69:76" ht="29.25" hidden="1" customHeight="1" x14ac:dyDescent="0.15">
      <c r="BQ109" s="18" t="s">
        <v>16</v>
      </c>
    </row>
    <row r="110" spans="69:76" ht="28.5" hidden="1" customHeight="1" x14ac:dyDescent="0.15">
      <c r="BQ110" s="18" t="s">
        <v>17</v>
      </c>
    </row>
  </sheetData>
  <sheetProtection sheet="1" formatCells="0" selectLockedCells="1"/>
  <protectedRanges>
    <protectedRange sqref="DU22:EA29 DO22:DS29" name="範囲2"/>
    <protectedRange sqref="A2" name="範囲1_1"/>
    <protectedRange sqref="AU1:BB1" name="範囲1_3"/>
  </protectedRanges>
  <mergeCells count="201">
    <mergeCell ref="BG38:BK90"/>
    <mergeCell ref="BG91:BK93"/>
    <mergeCell ref="A78:A85"/>
    <mergeCell ref="A86:A93"/>
    <mergeCell ref="A1:E1"/>
    <mergeCell ref="A2:E2"/>
    <mergeCell ref="A6:A13"/>
    <mergeCell ref="A14:A21"/>
    <mergeCell ref="A22:A29"/>
    <mergeCell ref="A30:A37"/>
    <mergeCell ref="A38:A45"/>
    <mergeCell ref="A46:A53"/>
    <mergeCell ref="A54:A61"/>
    <mergeCell ref="A62:A69"/>
    <mergeCell ref="A70:A77"/>
    <mergeCell ref="C86:F93"/>
    <mergeCell ref="F1:O1"/>
    <mergeCell ref="F2:O2"/>
    <mergeCell ref="G86:I93"/>
    <mergeCell ref="J86:M93"/>
    <mergeCell ref="N86:P93"/>
    <mergeCell ref="P1:Y1"/>
    <mergeCell ref="P2:Y2"/>
    <mergeCell ref="C30:F37"/>
    <mergeCell ref="J30:M37"/>
    <mergeCell ref="X54:AA61"/>
    <mergeCell ref="AS6:AV13"/>
    <mergeCell ref="AE22:AH29"/>
    <mergeCell ref="AI22:AK29"/>
    <mergeCell ref="C6:F13"/>
    <mergeCell ref="J6:M13"/>
    <mergeCell ref="Q6:T13"/>
    <mergeCell ref="X6:AA13"/>
    <mergeCell ref="AE6:AH13"/>
    <mergeCell ref="N14:P21"/>
    <mergeCell ref="J14:M21"/>
    <mergeCell ref="Q14:T21"/>
    <mergeCell ref="U14:W21"/>
    <mergeCell ref="X14:AA21"/>
    <mergeCell ref="AE14:AH21"/>
    <mergeCell ref="AB14:AD21"/>
    <mergeCell ref="G22:I29"/>
    <mergeCell ref="J22:M29"/>
    <mergeCell ref="U22:W29"/>
    <mergeCell ref="X22:AA29"/>
    <mergeCell ref="AB54:AD61"/>
    <mergeCell ref="AE54:AH61"/>
    <mergeCell ref="AP38:AR45"/>
    <mergeCell ref="Z1:AI1"/>
    <mergeCell ref="Z2:AI2"/>
    <mergeCell ref="AJ1:AS1"/>
    <mergeCell ref="AJ2:AS2"/>
    <mergeCell ref="C22:F29"/>
    <mergeCell ref="AI14:AK21"/>
    <mergeCell ref="AI30:AK37"/>
    <mergeCell ref="AL30:AO37"/>
    <mergeCell ref="AP30:AR37"/>
    <mergeCell ref="AS30:AV37"/>
    <mergeCell ref="C14:F21"/>
    <mergeCell ref="G14:I21"/>
    <mergeCell ref="AP14:AR21"/>
    <mergeCell ref="AS14:AV21"/>
    <mergeCell ref="AL22:AO29"/>
    <mergeCell ref="AS22:AV29"/>
    <mergeCell ref="AP22:AR29"/>
    <mergeCell ref="AB22:AD29"/>
    <mergeCell ref="AU1:BC1"/>
    <mergeCell ref="AW30:AY37"/>
    <mergeCell ref="AZ30:BC37"/>
    <mergeCell ref="AW22:AY29"/>
    <mergeCell ref="AZ22:BC29"/>
    <mergeCell ref="N22:P29"/>
    <mergeCell ref="BD30:BF37"/>
    <mergeCell ref="AZ6:BC13"/>
    <mergeCell ref="G6:I13"/>
    <mergeCell ref="N6:P13"/>
    <mergeCell ref="U6:W13"/>
    <mergeCell ref="AB6:AD13"/>
    <mergeCell ref="AI6:AK13"/>
    <mergeCell ref="AP6:AR13"/>
    <mergeCell ref="AW6:AY13"/>
    <mergeCell ref="AL14:AO21"/>
    <mergeCell ref="Q30:T37"/>
    <mergeCell ref="G30:I37"/>
    <mergeCell ref="N30:P37"/>
    <mergeCell ref="U30:W37"/>
    <mergeCell ref="X30:AA37"/>
    <mergeCell ref="AB30:AD37"/>
    <mergeCell ref="AE30:AH37"/>
    <mergeCell ref="Q22:T29"/>
    <mergeCell ref="BD6:BF13"/>
    <mergeCell ref="AZ14:BC21"/>
    <mergeCell ref="AW14:AY21"/>
    <mergeCell ref="BD14:BF21"/>
    <mergeCell ref="BD22:BF29"/>
    <mergeCell ref="AL6:AO13"/>
    <mergeCell ref="AW38:AY45"/>
    <mergeCell ref="AZ38:BC45"/>
    <mergeCell ref="BD38:BF45"/>
    <mergeCell ref="C46:F53"/>
    <mergeCell ref="G46:I53"/>
    <mergeCell ref="J46:M53"/>
    <mergeCell ref="N46:P53"/>
    <mergeCell ref="Q46:T53"/>
    <mergeCell ref="U46:W53"/>
    <mergeCell ref="X46:AA53"/>
    <mergeCell ref="AB46:AD53"/>
    <mergeCell ref="AE46:AH53"/>
    <mergeCell ref="AI46:AK53"/>
    <mergeCell ref="AL46:AO53"/>
    <mergeCell ref="AP46:AR53"/>
    <mergeCell ref="AS46:AV53"/>
    <mergeCell ref="AW46:AY53"/>
    <mergeCell ref="AZ46:BC53"/>
    <mergeCell ref="BD46:BF53"/>
    <mergeCell ref="C38:F45"/>
    <mergeCell ref="G38:I45"/>
    <mergeCell ref="J38:M45"/>
    <mergeCell ref="N38:P45"/>
    <mergeCell ref="Q38:T45"/>
    <mergeCell ref="AS38:AV45"/>
    <mergeCell ref="U38:W45"/>
    <mergeCell ref="X38:AA45"/>
    <mergeCell ref="AB38:AD45"/>
    <mergeCell ref="AE38:AH45"/>
    <mergeCell ref="AI38:AK45"/>
    <mergeCell ref="AL38:AO45"/>
    <mergeCell ref="AI54:AK61"/>
    <mergeCell ref="AL54:AO61"/>
    <mergeCell ref="AP54:AR61"/>
    <mergeCell ref="AS54:AV61"/>
    <mergeCell ref="AW54:AY61"/>
    <mergeCell ref="AZ54:BC61"/>
    <mergeCell ref="BD54:BF61"/>
    <mergeCell ref="C62:F69"/>
    <mergeCell ref="G62:I69"/>
    <mergeCell ref="J62:M69"/>
    <mergeCell ref="N62:P69"/>
    <mergeCell ref="Q62:T69"/>
    <mergeCell ref="U62:W69"/>
    <mergeCell ref="X62:AA69"/>
    <mergeCell ref="AB62:AD69"/>
    <mergeCell ref="AE62:AH69"/>
    <mergeCell ref="AI62:AK69"/>
    <mergeCell ref="AL62:AO69"/>
    <mergeCell ref="AP62:AR69"/>
    <mergeCell ref="AS62:AV69"/>
    <mergeCell ref="AW62:AY69"/>
    <mergeCell ref="AZ62:BC69"/>
    <mergeCell ref="C54:F61"/>
    <mergeCell ref="J54:M61"/>
    <mergeCell ref="G54:I61"/>
    <mergeCell ref="N54:P61"/>
    <mergeCell ref="Q54:T61"/>
    <mergeCell ref="U54:W61"/>
    <mergeCell ref="AL78:AO85"/>
    <mergeCell ref="AP78:AR85"/>
    <mergeCell ref="AS78:AV85"/>
    <mergeCell ref="AW78:AY85"/>
    <mergeCell ref="AZ78:BC85"/>
    <mergeCell ref="BD78:BF85"/>
    <mergeCell ref="C70:F77"/>
    <mergeCell ref="G70:I77"/>
    <mergeCell ref="J70:M77"/>
    <mergeCell ref="N70:P77"/>
    <mergeCell ref="Q70:T77"/>
    <mergeCell ref="U70:W77"/>
    <mergeCell ref="X70:AA77"/>
    <mergeCell ref="C78:F85"/>
    <mergeCell ref="G78:I85"/>
    <mergeCell ref="J78:M85"/>
    <mergeCell ref="N78:P85"/>
    <mergeCell ref="Q78:T85"/>
    <mergeCell ref="U78:W85"/>
    <mergeCell ref="X78:AA85"/>
    <mergeCell ref="AB78:AD85"/>
    <mergeCell ref="AE78:AH85"/>
    <mergeCell ref="Q86:T93"/>
    <mergeCell ref="U86:W93"/>
    <mergeCell ref="X86:AA93"/>
    <mergeCell ref="BG6:BK37"/>
    <mergeCell ref="AI86:AK93"/>
    <mergeCell ref="AL86:AO93"/>
    <mergeCell ref="AP86:AR93"/>
    <mergeCell ref="AS86:AV93"/>
    <mergeCell ref="AW86:AY93"/>
    <mergeCell ref="AZ86:BC93"/>
    <mergeCell ref="BD86:BF93"/>
    <mergeCell ref="AB86:AD93"/>
    <mergeCell ref="AE86:AH93"/>
    <mergeCell ref="AI70:AK77"/>
    <mergeCell ref="AL70:AO77"/>
    <mergeCell ref="AP70:AR77"/>
    <mergeCell ref="AS70:AV77"/>
    <mergeCell ref="AW70:AY77"/>
    <mergeCell ref="AZ70:BC77"/>
    <mergeCell ref="BD70:BF77"/>
    <mergeCell ref="AB70:AD77"/>
    <mergeCell ref="AE70:AH77"/>
    <mergeCell ref="BD62:BF69"/>
    <mergeCell ref="AI78:AK85"/>
  </mergeCells>
  <phoneticPr fontId="1"/>
  <conditionalFormatting sqref="C6:F13">
    <cfRule type="expression" dxfId="93" priority="357">
      <formula>AND($P$2="入れない",OR(C6=$A$6,C6=$A$14,C6=$A$22,C6=$A$30,C6=$A$38,C6=$A$46,C6=$A$54,C6=$A$62,C6=$A$70,C6=$A$78,C6=$A$86))</formula>
    </cfRule>
    <cfRule type="expression" dxfId="92" priority="356">
      <formula>AND($AJ$2="なぞり文字",C6&lt;&gt;$A$6,C6&lt;&gt;$A$14,C6&lt;&gt;$A$22,C6&lt;&gt;$A$30,C6&lt;&gt;$A$38,C6&lt;&gt;$A$46,C6&lt;&gt;$A$54,C6&lt;&gt;$A$62,C6&lt;&gt;$A$70,C6&lt;&gt;$A$78,C6&lt;&gt;$A$86)</formula>
    </cfRule>
    <cfRule type="expression" dxfId="91" priority="355">
      <formula>AND($AJ$2="黒文字",C6&lt;&gt;$A$6,C6&lt;&gt;$A$14,C6&lt;&gt;$A$22,C6&lt;&gt;$A$30,C6&lt;&gt;$A$38,C6&lt;&gt;$A$46,C6&lt;&gt;$A$54,C6&lt;&gt;$A$62,C6&lt;&gt;$A$70,C6&lt;&gt;$A$78,C6&lt;&gt;$A$86)</formula>
    </cfRule>
  </conditionalFormatting>
  <conditionalFormatting sqref="C14:F85">
    <cfRule type="expression" dxfId="90" priority="311">
      <formula>AND($AJ$2="なぞり文字",C14&lt;&gt;$A$6,C14&lt;&gt;$A$14,C14&lt;&gt;$A$22,C14&lt;&gt;$A$30,C14&lt;&gt;$A$38,C14&lt;&gt;$A$46,C14&lt;&gt;$A$54,C14&lt;&gt;$A$62,C14&lt;&gt;$A$70,C14&lt;&gt;$A$78,C14&lt;&gt;$A$86)</formula>
    </cfRule>
    <cfRule type="expression" dxfId="89" priority="310">
      <formula>AND($AJ$2="黒文字",C14&lt;&gt;$A$6,C14&lt;&gt;$A$14,C14&lt;&gt;$A$22,C14&lt;&gt;$A$30,C14&lt;&gt;$A$38,C14&lt;&gt;$A$46,C14&lt;&gt;$A$54,C14&lt;&gt;$A$62,C14&lt;&gt;$A$70,C14&lt;&gt;$A$78,C14&lt;&gt;$A$86)</formula>
    </cfRule>
    <cfRule type="expression" dxfId="88" priority="309">
      <formula>AND($P$2="入れない",OR(C14=$A$6,C14=$A$14,C14=$A$22,C14=$A$30,C14=$A$38,C14=$A$46,C14=$A$54,C14=$A$62,C14=$A$70,C14=$A$78,C14=$A$86))</formula>
    </cfRule>
    <cfRule type="expression" dxfId="87" priority="308">
      <formula>AND(C6&lt;&gt;$A$6,C6&lt;&gt;$A$14,C6&lt;&gt;$A$22,C6&lt;&gt;$A$30,C6&lt;&gt;$A$38,C6&lt;&gt;$A$46,C6&lt;&gt;$A$54,C6&lt;&gt;$A$62,C6&lt;&gt;$A$70,C6&lt;&gt;$A$78,C6&lt;&gt;$A$86,C14&lt;&gt;$A$6,C14&lt;&gt;$A$14,C14&lt;&gt;$A$22,C14&lt;&gt;$A$30,C14&lt;&gt;$A$38,C14&lt;&gt;$A$46,C14&lt;&gt;$A$54,C14&lt;&gt;$A$62,C14&lt;&gt;$A$70,C14&lt;&gt;$A$78,C14&lt;&gt;$A$86)</formula>
    </cfRule>
    <cfRule type="expression" dxfId="86" priority="307">
      <formula>AND(C14&lt;&gt;$A$6,C14&lt;&gt;$A$14,C14&lt;&gt;$A$22,C14&lt;&gt;$A$30,C14&lt;&gt;$A$38,C14&lt;&gt;$A$46,C14&lt;&gt;$A$54,C14&lt;&gt;$A$62,C14&lt;&gt;$A$70,C14&lt;&gt;$A$78,C14&lt;&gt;$A$86,C22&lt;&gt;$A$6,C22&lt;&gt;$A$14,C22&lt;&gt;$A$22,C22&lt;&gt;$A$30,C22&lt;&gt;$A$38,C22&lt;&gt;$A$46,C22&lt;&gt;$A$54,C22&lt;&gt;$A$62,C22&lt;&gt;$A$70,C22&lt;&gt;$A$78,C22&lt;&gt;$A$86)</formula>
    </cfRule>
  </conditionalFormatting>
  <conditionalFormatting sqref="C86:F93">
    <cfRule type="expression" dxfId="85" priority="354">
      <formula>AND($P$2="入れない",OR(C86=$A$6,C86=$A$14,C86=$A$22,C86=$A$30,C86=$A$38,C86=$A$46,C86=$A$54,C86=$A$62,C86=$A$70,C86=$A$78,C86=$A$86))</formula>
    </cfRule>
    <cfRule type="expression" dxfId="84" priority="353">
      <formula>AND($AJ$2="なぞり文字",C86&lt;&gt;$A$6,C86&lt;&gt;$A$14,C86&lt;&gt;$A$22,C86&lt;&gt;$A$30,C86&lt;&gt;$A$38,C86&lt;&gt;$A$46,C86&lt;&gt;$A$54,C86&lt;&gt;$A$62,C86&lt;&gt;$A$70,C86&lt;&gt;$A$78,C86&lt;&gt;$A$86)</formula>
    </cfRule>
    <cfRule type="expression" dxfId="83" priority="352">
      <formula>AND($AJ$2="黒文字",C86&lt;&gt;$A$6,C86&lt;&gt;$A$14,C86&lt;&gt;$A$22,C86&lt;&gt;$A$30,C86&lt;&gt;$A$38,C86&lt;&gt;$A$46,C86&lt;&gt;$A$54,C86&lt;&gt;$A$62,C86&lt;&gt;$A$70,C86&lt;&gt;$A$78,C86&lt;&gt;$A$86)</formula>
    </cfRule>
  </conditionalFormatting>
  <conditionalFormatting sqref="F2:O2">
    <cfRule type="cellIs" dxfId="82" priority="481" operator="equal">
      <formula>"しない"</formula>
    </cfRule>
    <cfRule type="cellIs" dxfId="81" priority="482" operator="equal">
      <formula>"する"</formula>
    </cfRule>
  </conditionalFormatting>
  <conditionalFormatting sqref="J6:M13">
    <cfRule type="expression" dxfId="80" priority="305">
      <formula>AND($AJ$2="なぞり文字",J6&lt;&gt;$A$6,J6&lt;&gt;$A$14,J6&lt;&gt;$A$22,J6&lt;&gt;$A$30,J6&lt;&gt;$A$38,J6&lt;&gt;$A$46,J6&lt;&gt;$A$54,J6&lt;&gt;$A$62,J6&lt;&gt;$A$70,J6&lt;&gt;$A$78,J6&lt;&gt;$A$86)</formula>
    </cfRule>
    <cfRule type="expression" dxfId="79" priority="304">
      <formula>AND($AJ$2="黒文字",J6&lt;&gt;$A$6,J6&lt;&gt;$A$14,J6&lt;&gt;$A$22,J6&lt;&gt;$A$30,J6&lt;&gt;$A$38,J6&lt;&gt;$A$46,J6&lt;&gt;$A$54,J6&lt;&gt;$A$62,J6&lt;&gt;$A$70,J6&lt;&gt;$A$78,J6&lt;&gt;$A$86)</formula>
    </cfRule>
    <cfRule type="expression" dxfId="78" priority="306">
      <formula>AND($P$2="入れない",OR(J6=$A$6,J6=$A$14,J6=$A$22,J6=$A$30,J6=$A$38,J6=$A$46,J6=$A$54,J6=$A$62,J6=$A$70,J6=$A$78,J6=$A$86))</formula>
    </cfRule>
  </conditionalFormatting>
  <conditionalFormatting sqref="J14:M85">
    <cfRule type="expression" dxfId="77" priority="256">
      <formula>AND(J14&lt;&gt;$A$6,J14&lt;&gt;$A$14,J14&lt;&gt;$A$22,J14&lt;&gt;$A$30,J14&lt;&gt;$A$38,J14&lt;&gt;$A$46,J14&lt;&gt;$A$54,J14&lt;&gt;$A$62,J14&lt;&gt;$A$70,J14&lt;&gt;$A$78,J14&lt;&gt;$A$86,J22&lt;&gt;$A$6,J22&lt;&gt;$A$14,J22&lt;&gt;$A$22,J22&lt;&gt;$A$30,J22&lt;&gt;$A$38,J22&lt;&gt;$A$46,J22&lt;&gt;$A$54,J22&lt;&gt;$A$62,J22&lt;&gt;$A$70,J22&lt;&gt;$A$78,J22&lt;&gt;$A$86)</formula>
    </cfRule>
    <cfRule type="expression" dxfId="76" priority="260">
      <formula>AND($AJ$2="なぞり文字",J14&lt;&gt;$A$6,J14&lt;&gt;$A$14,J14&lt;&gt;$A$22,J14&lt;&gt;$A$30,J14&lt;&gt;$A$38,J14&lt;&gt;$A$46,J14&lt;&gt;$A$54,J14&lt;&gt;$A$62,J14&lt;&gt;$A$70,J14&lt;&gt;$A$78,J14&lt;&gt;$A$86)</formula>
    </cfRule>
    <cfRule type="expression" dxfId="75" priority="258">
      <formula>AND($P$2="入れない",OR(J14=$A$6,J14=$A$14,J14=$A$22,J14=$A$30,J14=$A$38,J14=$A$46,J14=$A$54,J14=$A$62,J14=$A$70,J14=$A$78,J14=$A$86))</formula>
    </cfRule>
    <cfRule type="expression" dxfId="74" priority="257">
      <formula>AND(J6&lt;&gt;$A$6,J6&lt;&gt;$A$14,J6&lt;&gt;$A$22,J6&lt;&gt;$A$30,J6&lt;&gt;$A$38,J6&lt;&gt;$A$46,J6&lt;&gt;$A$54,J6&lt;&gt;$A$62,J6&lt;&gt;$A$70,J6&lt;&gt;$A$78,J6&lt;&gt;$A$86,J14&lt;&gt;$A$6,J14&lt;&gt;$A$14,J14&lt;&gt;$A$22,J14&lt;&gt;$A$30,J14&lt;&gt;$A$38,J14&lt;&gt;$A$46,J14&lt;&gt;$A$54,J14&lt;&gt;$A$62,J14&lt;&gt;$A$70,J14&lt;&gt;$A$78,J14&lt;&gt;$A$86)</formula>
    </cfRule>
    <cfRule type="expression" dxfId="73" priority="259">
      <formula>AND($AJ$2="黒文字",J14&lt;&gt;$A$6,J14&lt;&gt;$A$14,J14&lt;&gt;$A$22,J14&lt;&gt;$A$30,J14&lt;&gt;$A$38,J14&lt;&gt;$A$46,J14&lt;&gt;$A$54,J14&lt;&gt;$A$62,J14&lt;&gt;$A$70,J14&lt;&gt;$A$78,J14&lt;&gt;$A$86)</formula>
    </cfRule>
  </conditionalFormatting>
  <conditionalFormatting sqref="J86:M93">
    <cfRule type="expression" dxfId="72" priority="302">
      <formula>AND($AJ$2="なぞり文字",J86&lt;&gt;$A$6,J86&lt;&gt;$A$14,J86&lt;&gt;$A$22,J86&lt;&gt;$A$30,J86&lt;&gt;$A$38,J86&lt;&gt;$A$46,J86&lt;&gt;$A$54,J86&lt;&gt;$A$62,J86&lt;&gt;$A$70,J86&lt;&gt;$A$78,J86&lt;&gt;$A$86)</formula>
    </cfRule>
    <cfRule type="expression" dxfId="71" priority="301">
      <formula>AND($AJ$2="黒文字",J86&lt;&gt;$A$6,J86&lt;&gt;$A$14,J86&lt;&gt;$A$22,J86&lt;&gt;$A$30,J86&lt;&gt;$A$38,J86&lt;&gt;$A$46,J86&lt;&gt;$A$54,J86&lt;&gt;$A$62,J86&lt;&gt;$A$70,J86&lt;&gt;$A$78,J86&lt;&gt;$A$86)</formula>
    </cfRule>
    <cfRule type="expression" dxfId="70" priority="303">
      <formula>AND($P$2="入れない",OR(J86=$A$6,J86=$A$14,J86=$A$22,J86=$A$30,J86=$A$38,J86=$A$46,J86=$A$54,J86=$A$62,J86=$A$70,J86=$A$78,J86=$A$86))</formula>
    </cfRule>
  </conditionalFormatting>
  <conditionalFormatting sqref="P2:AI2">
    <cfRule type="cellIs" dxfId="69" priority="478" operator="equal">
      <formula>"入れる"</formula>
    </cfRule>
    <cfRule type="cellIs" dxfId="68" priority="477" operator="equal">
      <formula>"入れない"</formula>
    </cfRule>
  </conditionalFormatting>
  <conditionalFormatting sqref="Q6:T13">
    <cfRule type="expression" dxfId="67" priority="255">
      <formula>AND($P$2="入れない",OR(Q6=$A$6,Q6=$A$14,Q6=$A$22,Q6=$A$30,Q6=$A$38,Q6=$A$46,Q6=$A$54,Q6=$A$62,Q6=$A$70,Q6=$A$78,Q6=$A$86))</formula>
    </cfRule>
    <cfRule type="expression" dxfId="66" priority="254">
      <formula>AND($AJ$2="なぞり文字",Q6&lt;&gt;$A$6,Q6&lt;&gt;$A$14,Q6&lt;&gt;$A$22,Q6&lt;&gt;$A$30,Q6&lt;&gt;$A$38,Q6&lt;&gt;$A$46,Q6&lt;&gt;$A$54,Q6&lt;&gt;$A$62,Q6&lt;&gt;$A$70,Q6&lt;&gt;$A$78,Q6&lt;&gt;$A$86)</formula>
    </cfRule>
    <cfRule type="expression" dxfId="65" priority="253">
      <formula>AND($AJ$2="黒文字",Q6&lt;&gt;$A$6,Q6&lt;&gt;$A$14,Q6&lt;&gt;$A$22,Q6&lt;&gt;$A$30,Q6&lt;&gt;$A$38,Q6&lt;&gt;$A$46,Q6&lt;&gt;$A$54,Q6&lt;&gt;$A$62,Q6&lt;&gt;$A$70,Q6&lt;&gt;$A$78,Q6&lt;&gt;$A$86)</formula>
    </cfRule>
  </conditionalFormatting>
  <conditionalFormatting sqref="Q14:T85">
    <cfRule type="expression" dxfId="64" priority="207">
      <formula>AND($P$2="入れない",OR(Q14=$A$6,Q14=$A$14,Q14=$A$22,Q14=$A$30,Q14=$A$38,Q14=$A$46,Q14=$A$54,Q14=$A$62,Q14=$A$70,Q14=$A$78,Q14=$A$86))</formula>
    </cfRule>
    <cfRule type="expression" dxfId="63" priority="209">
      <formula>AND($AJ$2="なぞり文字",Q14&lt;&gt;$A$6,Q14&lt;&gt;$A$14,Q14&lt;&gt;$A$22,Q14&lt;&gt;$A$30,Q14&lt;&gt;$A$38,Q14&lt;&gt;$A$46,Q14&lt;&gt;$A$54,Q14&lt;&gt;$A$62,Q14&lt;&gt;$A$70,Q14&lt;&gt;$A$78,Q14&lt;&gt;$A$86)</formula>
    </cfRule>
    <cfRule type="expression" dxfId="62" priority="206">
      <formula>AND(Q6&lt;&gt;$A$6,Q6&lt;&gt;$A$14,Q6&lt;&gt;$A$22,Q6&lt;&gt;$A$30,Q6&lt;&gt;$A$38,Q6&lt;&gt;$A$46,Q6&lt;&gt;$A$54,Q6&lt;&gt;$A$62,Q6&lt;&gt;$A$70,Q6&lt;&gt;$A$78,Q6&lt;&gt;$A$86,Q14&lt;&gt;$A$6,Q14&lt;&gt;$A$14,Q14&lt;&gt;$A$22,Q14&lt;&gt;$A$30,Q14&lt;&gt;$A$38,Q14&lt;&gt;$A$46,Q14&lt;&gt;$A$54,Q14&lt;&gt;$A$62,Q14&lt;&gt;$A$70,Q14&lt;&gt;$A$78,Q14&lt;&gt;$A$86)</formula>
    </cfRule>
    <cfRule type="expression" dxfId="61" priority="208">
      <formula>AND($AJ$2="黒文字",Q14&lt;&gt;$A$6,Q14&lt;&gt;$A$14,Q14&lt;&gt;$A$22,Q14&lt;&gt;$A$30,Q14&lt;&gt;$A$38,Q14&lt;&gt;$A$46,Q14&lt;&gt;$A$54,Q14&lt;&gt;$A$62,Q14&lt;&gt;$A$70,Q14&lt;&gt;$A$78,Q14&lt;&gt;$A$86)</formula>
    </cfRule>
    <cfRule type="expression" dxfId="60" priority="205">
      <formula>AND(Q14&lt;&gt;$A$6,Q14&lt;&gt;$A$14,Q14&lt;&gt;$A$22,Q14&lt;&gt;$A$30,Q14&lt;&gt;$A$38,Q14&lt;&gt;$A$46,Q14&lt;&gt;$A$54,Q14&lt;&gt;$A$62,Q14&lt;&gt;$A$70,Q14&lt;&gt;$A$78,Q14&lt;&gt;$A$86,Q22&lt;&gt;$A$6,Q22&lt;&gt;$A$14,Q22&lt;&gt;$A$22,Q22&lt;&gt;$A$30,Q22&lt;&gt;$A$38,Q22&lt;&gt;$A$46,Q22&lt;&gt;$A$54,Q22&lt;&gt;$A$62,Q22&lt;&gt;$A$70,Q22&lt;&gt;$A$78,Q22&lt;&gt;$A$86)</formula>
    </cfRule>
  </conditionalFormatting>
  <conditionalFormatting sqref="Q86:T93">
    <cfRule type="expression" dxfId="59" priority="250">
      <formula>AND($AJ$2="黒文字",Q86&lt;&gt;$A$6,Q86&lt;&gt;$A$14,Q86&lt;&gt;$A$22,Q86&lt;&gt;$A$30,Q86&lt;&gt;$A$38,Q86&lt;&gt;$A$46,Q86&lt;&gt;$A$54,Q86&lt;&gt;$A$62,Q86&lt;&gt;$A$70,Q86&lt;&gt;$A$78,Q86&lt;&gt;$A$86)</formula>
    </cfRule>
    <cfRule type="expression" dxfId="58" priority="251">
      <formula>AND($AJ$2="なぞり文字",Q86&lt;&gt;$A$6,Q86&lt;&gt;$A$14,Q86&lt;&gt;$A$22,Q86&lt;&gt;$A$30,Q86&lt;&gt;$A$38,Q86&lt;&gt;$A$46,Q86&lt;&gt;$A$54,Q86&lt;&gt;$A$62,Q86&lt;&gt;$A$70,Q86&lt;&gt;$A$78,Q86&lt;&gt;$A$86)</formula>
    </cfRule>
    <cfRule type="expression" dxfId="57" priority="252">
      <formula>AND($P$2="入れない",OR(Q86=$A$6,Q86=$A$14,Q86=$A$22,Q86=$A$30,Q86=$A$38,Q86=$A$46,Q86=$A$54,Q86=$A$62,Q86=$A$70,Q86=$A$78,Q86=$A$86))</formula>
    </cfRule>
  </conditionalFormatting>
  <conditionalFormatting sqref="X6:AA13">
    <cfRule type="expression" dxfId="56" priority="202">
      <formula>AND($AJ$2="黒文字",X6&lt;&gt;$A$6,X6&lt;&gt;$A$14,X6&lt;&gt;$A$22,X6&lt;&gt;$A$30,X6&lt;&gt;$A$38,X6&lt;&gt;$A$46,X6&lt;&gt;$A$54,X6&lt;&gt;$A$62,X6&lt;&gt;$A$70,X6&lt;&gt;$A$78,X6&lt;&gt;$A$86)</formula>
    </cfRule>
    <cfRule type="expression" dxfId="55" priority="203">
      <formula>AND($AJ$2="なぞり文字",X6&lt;&gt;$A$6,X6&lt;&gt;$A$14,X6&lt;&gt;$A$22,X6&lt;&gt;$A$30,X6&lt;&gt;$A$38,X6&lt;&gt;$A$46,X6&lt;&gt;$A$54,X6&lt;&gt;$A$62,X6&lt;&gt;$A$70,X6&lt;&gt;$A$78,X6&lt;&gt;$A$86)</formula>
    </cfRule>
    <cfRule type="expression" dxfId="54" priority="204">
      <formula>AND($P$2="入れない",OR(X6=$A$6,X6=$A$14,X6=$A$22,X6=$A$30,X6=$A$38,X6=$A$46,X6=$A$54,X6=$A$62,X6=$A$70,X6=$A$78,X6=$A$86))</formula>
    </cfRule>
  </conditionalFormatting>
  <conditionalFormatting sqref="X14:AA85">
    <cfRule type="expression" dxfId="53" priority="155">
      <formula>AND(X6&lt;&gt;$A$6,X6&lt;&gt;$A$14,X6&lt;&gt;$A$22,X6&lt;&gt;$A$30,X6&lt;&gt;$A$38,X6&lt;&gt;$A$46,X6&lt;&gt;$A$54,X6&lt;&gt;$A$62,X6&lt;&gt;$A$70,X6&lt;&gt;$A$78,X6&lt;&gt;$A$86,X14&lt;&gt;$A$6,X14&lt;&gt;$A$14,X14&lt;&gt;$A$22,X14&lt;&gt;$A$30,X14&lt;&gt;$A$38,X14&lt;&gt;$A$46,X14&lt;&gt;$A$54,X14&lt;&gt;$A$62,X14&lt;&gt;$A$70,X14&lt;&gt;$A$78,X14&lt;&gt;$A$86)</formula>
    </cfRule>
    <cfRule type="expression" dxfId="52" priority="156">
      <formula>AND($P$2="入れない",OR(X14=$A$6,X14=$A$14,X14=$A$22,X14=$A$30,X14=$A$38,X14=$A$46,X14=$A$54,X14=$A$62,X14=$A$70,X14=$A$78,X14=$A$86))</formula>
    </cfRule>
    <cfRule type="expression" dxfId="51" priority="158">
      <formula>AND($AJ$2="なぞり文字",X14&lt;&gt;$A$6,X14&lt;&gt;$A$14,X14&lt;&gt;$A$22,X14&lt;&gt;$A$30,X14&lt;&gt;$A$38,X14&lt;&gt;$A$46,X14&lt;&gt;$A$54,X14&lt;&gt;$A$62,X14&lt;&gt;$A$70,X14&lt;&gt;$A$78,X14&lt;&gt;$A$86)</formula>
    </cfRule>
    <cfRule type="expression" dxfId="50" priority="157">
      <formula>AND($AJ$2="黒文字",X14&lt;&gt;$A$6,X14&lt;&gt;$A$14,X14&lt;&gt;$A$22,X14&lt;&gt;$A$30,X14&lt;&gt;$A$38,X14&lt;&gt;$A$46,X14&lt;&gt;$A$54,X14&lt;&gt;$A$62,X14&lt;&gt;$A$70,X14&lt;&gt;$A$78,X14&lt;&gt;$A$86)</formula>
    </cfRule>
    <cfRule type="expression" dxfId="49" priority="154">
      <formula>AND(X14&lt;&gt;$A$6,X14&lt;&gt;$A$14,X14&lt;&gt;$A$22,X14&lt;&gt;$A$30,X14&lt;&gt;$A$38,X14&lt;&gt;$A$46,X14&lt;&gt;$A$54,X14&lt;&gt;$A$62,X14&lt;&gt;$A$70,X14&lt;&gt;$A$78,X14&lt;&gt;$A$86,X22&lt;&gt;$A$6,X22&lt;&gt;$A$14,X22&lt;&gt;$A$22,X22&lt;&gt;$A$30,X22&lt;&gt;$A$38,X22&lt;&gt;$A$46,X22&lt;&gt;$A$54,X22&lt;&gt;$A$62,X22&lt;&gt;$A$70,X22&lt;&gt;$A$78,X22&lt;&gt;$A$86)</formula>
    </cfRule>
  </conditionalFormatting>
  <conditionalFormatting sqref="X86:AA93">
    <cfRule type="expression" dxfId="48" priority="200">
      <formula>AND($AJ$2="なぞり文字",X86&lt;&gt;$A$6,X86&lt;&gt;$A$14,X86&lt;&gt;$A$22,X86&lt;&gt;$A$30,X86&lt;&gt;$A$38,X86&lt;&gt;$A$46,X86&lt;&gt;$A$54,X86&lt;&gt;$A$62,X86&lt;&gt;$A$70,X86&lt;&gt;$A$78,X86&lt;&gt;$A$86)</formula>
    </cfRule>
    <cfRule type="expression" dxfId="47" priority="201">
      <formula>AND($P$2="入れない",OR(X86=$A$6,X86=$A$14,X86=$A$22,X86=$A$30,X86=$A$38,X86=$A$46,X86=$A$54,X86=$A$62,X86=$A$70,X86=$A$78,X86=$A$86))</formula>
    </cfRule>
    <cfRule type="expression" dxfId="46" priority="199">
      <formula>AND($AJ$2="黒文字",X86&lt;&gt;$A$6,X86&lt;&gt;$A$14,X86&lt;&gt;$A$22,X86&lt;&gt;$A$30,X86&lt;&gt;$A$38,X86&lt;&gt;$A$46,X86&lt;&gt;$A$54,X86&lt;&gt;$A$62,X86&lt;&gt;$A$70,X86&lt;&gt;$A$78,X86&lt;&gt;$A$86)</formula>
    </cfRule>
  </conditionalFormatting>
  <conditionalFormatting sqref="AE6:AH13">
    <cfRule type="expression" dxfId="45" priority="151">
      <formula>AND($AJ$2="黒文字",AE6&lt;&gt;$A$6,AE6&lt;&gt;$A$14,AE6&lt;&gt;$A$22,AE6&lt;&gt;$A$30,AE6&lt;&gt;$A$38,AE6&lt;&gt;$A$46,AE6&lt;&gt;$A$54,AE6&lt;&gt;$A$62,AE6&lt;&gt;$A$70,AE6&lt;&gt;$A$78,AE6&lt;&gt;$A$86)</formula>
    </cfRule>
    <cfRule type="expression" dxfId="44" priority="152">
      <formula>AND($AJ$2="なぞり文字",AE6&lt;&gt;$A$6,AE6&lt;&gt;$A$14,AE6&lt;&gt;$A$22,AE6&lt;&gt;$A$30,AE6&lt;&gt;$A$38,AE6&lt;&gt;$A$46,AE6&lt;&gt;$A$54,AE6&lt;&gt;$A$62,AE6&lt;&gt;$A$70,AE6&lt;&gt;$A$78,AE6&lt;&gt;$A$86)</formula>
    </cfRule>
    <cfRule type="expression" dxfId="43" priority="153">
      <formula>AND($P$2="入れない",OR(AE6=$A$6,AE6=$A$14,AE6=$A$22,AE6=$A$30,AE6=$A$38,AE6=$A$46,AE6=$A$54,AE6=$A$62,AE6=$A$70,AE6=$A$78,AE6=$A$86))</formula>
    </cfRule>
  </conditionalFormatting>
  <conditionalFormatting sqref="AE14:AH85">
    <cfRule type="expression" dxfId="42" priority="105">
      <formula>AND($P$2="入れない",OR(AE14=$A$6,AE14=$A$14,AE14=$A$22,AE14=$A$30,AE14=$A$38,AE14=$A$46,AE14=$A$54,AE14=$A$62,AE14=$A$70,AE14=$A$78,AE14=$A$86))</formula>
    </cfRule>
    <cfRule type="expression" dxfId="41" priority="107">
      <formula>AND($AJ$2="なぞり文字",AE14&lt;&gt;$A$6,AE14&lt;&gt;$A$14,AE14&lt;&gt;$A$22,AE14&lt;&gt;$A$30,AE14&lt;&gt;$A$38,AE14&lt;&gt;$A$46,AE14&lt;&gt;$A$54,AE14&lt;&gt;$A$62,AE14&lt;&gt;$A$70,AE14&lt;&gt;$A$78,AE14&lt;&gt;$A$86)</formula>
    </cfRule>
    <cfRule type="expression" dxfId="40" priority="106">
      <formula>AND($AJ$2="黒文字",AE14&lt;&gt;$A$6,AE14&lt;&gt;$A$14,AE14&lt;&gt;$A$22,AE14&lt;&gt;$A$30,AE14&lt;&gt;$A$38,AE14&lt;&gt;$A$46,AE14&lt;&gt;$A$54,AE14&lt;&gt;$A$62,AE14&lt;&gt;$A$70,AE14&lt;&gt;$A$78,AE14&lt;&gt;$A$86)</formula>
    </cfRule>
    <cfRule type="expression" dxfId="39" priority="104">
      <formula>AND(AE6&lt;&gt;$A$6,AE6&lt;&gt;$A$14,AE6&lt;&gt;$A$22,AE6&lt;&gt;$A$30,AE6&lt;&gt;$A$38,AE6&lt;&gt;$A$46,AE6&lt;&gt;$A$54,AE6&lt;&gt;$A$62,AE6&lt;&gt;$A$70,AE6&lt;&gt;$A$78,AE6&lt;&gt;$A$86,AE14&lt;&gt;$A$6,AE14&lt;&gt;$A$14,AE14&lt;&gt;$A$22,AE14&lt;&gt;$A$30,AE14&lt;&gt;$A$38,AE14&lt;&gt;$A$46,AE14&lt;&gt;$A$54,AE14&lt;&gt;$A$62,AE14&lt;&gt;$A$70,AE14&lt;&gt;$A$78,AE14&lt;&gt;$A$86)</formula>
    </cfRule>
    <cfRule type="expression" dxfId="38" priority="103">
      <formula>AND(AE14&lt;&gt;$A$6,AE14&lt;&gt;$A$14,AE14&lt;&gt;$A$22,AE14&lt;&gt;$A$30,AE14&lt;&gt;$A$38,AE14&lt;&gt;$A$46,AE14&lt;&gt;$A$54,AE14&lt;&gt;$A$62,AE14&lt;&gt;$A$70,AE14&lt;&gt;$A$78,AE14&lt;&gt;$A$86,AE22&lt;&gt;$A$6,AE22&lt;&gt;$A$14,AE22&lt;&gt;$A$22,AE22&lt;&gt;$A$30,AE22&lt;&gt;$A$38,AE22&lt;&gt;$A$46,AE22&lt;&gt;$A$54,AE22&lt;&gt;$A$62,AE22&lt;&gt;$A$70,AE22&lt;&gt;$A$78,AE22&lt;&gt;$A$86)</formula>
    </cfRule>
  </conditionalFormatting>
  <conditionalFormatting sqref="AE86:AH93">
    <cfRule type="expression" dxfId="37" priority="150">
      <formula>AND($P$2="入れない",OR(AE86=$A$6,AE86=$A$14,AE86=$A$22,AE86=$A$30,AE86=$A$38,AE86=$A$46,AE86=$A$54,AE86=$A$62,AE86=$A$70,AE86=$A$78,AE86=$A$86))</formula>
    </cfRule>
    <cfRule type="expression" dxfId="36" priority="149">
      <formula>AND($AJ$2="なぞり文字",AE86&lt;&gt;$A$6,AE86&lt;&gt;$A$14,AE86&lt;&gt;$A$22,AE86&lt;&gt;$A$30,AE86&lt;&gt;$A$38,AE86&lt;&gt;$A$46,AE86&lt;&gt;$A$54,AE86&lt;&gt;$A$62,AE86&lt;&gt;$A$70,AE86&lt;&gt;$A$78,AE86&lt;&gt;$A$86)</formula>
    </cfRule>
    <cfRule type="expression" dxfId="35" priority="148">
      <formula>AND($AJ$2="黒文字",AE86&lt;&gt;$A$6,AE86&lt;&gt;$A$14,AE86&lt;&gt;$A$22,AE86&lt;&gt;$A$30,AE86&lt;&gt;$A$38,AE86&lt;&gt;$A$46,AE86&lt;&gt;$A$54,AE86&lt;&gt;$A$62,AE86&lt;&gt;$A$70,AE86&lt;&gt;$A$78,AE86&lt;&gt;$A$86)</formula>
    </cfRule>
  </conditionalFormatting>
  <conditionalFormatting sqref="AL6:AO13">
    <cfRule type="expression" dxfId="34" priority="102">
      <formula>AND($P$2="入れない",OR(AL6=$A$6,AL6=$A$14,AL6=$A$22,AL6=$A$30,AL6=$A$38,AL6=$A$46,AL6=$A$54,AL6=$A$62,AL6=$A$70,AL6=$A$78,AL6=$A$86))</formula>
    </cfRule>
    <cfRule type="expression" dxfId="33" priority="101">
      <formula>AND($AJ$2="なぞり文字",AL6&lt;&gt;$A$6,AL6&lt;&gt;$A$14,AL6&lt;&gt;$A$22,AL6&lt;&gt;$A$30,AL6&lt;&gt;$A$38,AL6&lt;&gt;$A$46,AL6&lt;&gt;$A$54,AL6&lt;&gt;$A$62,AL6&lt;&gt;$A$70,AL6&lt;&gt;$A$78,AL6&lt;&gt;$A$86)</formula>
    </cfRule>
    <cfRule type="expression" dxfId="32" priority="100">
      <formula>AND($AJ$2="黒文字",AL6&lt;&gt;$A$6,AL6&lt;&gt;$A$14,AL6&lt;&gt;$A$22,AL6&lt;&gt;$A$30,AL6&lt;&gt;$A$38,AL6&lt;&gt;$A$46,AL6&lt;&gt;$A$54,AL6&lt;&gt;$A$62,AL6&lt;&gt;$A$70,AL6&lt;&gt;$A$78,AL6&lt;&gt;$A$86)</formula>
    </cfRule>
  </conditionalFormatting>
  <conditionalFormatting sqref="AL14:AO85">
    <cfRule type="expression" dxfId="31" priority="52">
      <formula>AND(AL14&lt;&gt;$A$6,AL14&lt;&gt;$A$14,AL14&lt;&gt;$A$22,AL14&lt;&gt;$A$30,AL14&lt;&gt;$A$38,AL14&lt;&gt;$A$46,AL14&lt;&gt;$A$54,AL14&lt;&gt;$A$62,AL14&lt;&gt;$A$70,AL14&lt;&gt;$A$78,AL14&lt;&gt;$A$86,AL22&lt;&gt;$A$6,AL22&lt;&gt;$A$14,AL22&lt;&gt;$A$22,AL22&lt;&gt;$A$30,AL22&lt;&gt;$A$38,AL22&lt;&gt;$A$46,AL22&lt;&gt;$A$54,AL22&lt;&gt;$A$62,AL22&lt;&gt;$A$70,AL22&lt;&gt;$A$78,AL22&lt;&gt;$A$86)</formula>
    </cfRule>
    <cfRule type="expression" dxfId="30" priority="53">
      <formula>AND(AL6&lt;&gt;$A$6,AL6&lt;&gt;$A$14,AL6&lt;&gt;$A$22,AL6&lt;&gt;$A$30,AL6&lt;&gt;$A$38,AL6&lt;&gt;$A$46,AL6&lt;&gt;$A$54,AL6&lt;&gt;$A$62,AL6&lt;&gt;$A$70,AL6&lt;&gt;$A$78,AL6&lt;&gt;$A$86,AL14&lt;&gt;$A$6,AL14&lt;&gt;$A$14,AL14&lt;&gt;$A$22,AL14&lt;&gt;$A$30,AL14&lt;&gt;$A$38,AL14&lt;&gt;$A$46,AL14&lt;&gt;$A$54,AL14&lt;&gt;$A$62,AL14&lt;&gt;$A$70,AL14&lt;&gt;$A$78,AL14&lt;&gt;$A$86)</formula>
    </cfRule>
    <cfRule type="expression" dxfId="29" priority="54">
      <formula>AND($P$2="入れない",OR(AL14=$A$6,AL14=$A$14,AL14=$A$22,AL14=$A$30,AL14=$A$38,AL14=$A$46,AL14=$A$54,AL14=$A$62,AL14=$A$70,AL14=$A$78,AL14=$A$86))</formula>
    </cfRule>
    <cfRule type="expression" dxfId="28" priority="55">
      <formula>AND($AJ$2="黒文字",AL14&lt;&gt;$A$6,AL14&lt;&gt;$A$14,AL14&lt;&gt;$A$22,AL14&lt;&gt;$A$30,AL14&lt;&gt;$A$38,AL14&lt;&gt;$A$46,AL14&lt;&gt;$A$54,AL14&lt;&gt;$A$62,AL14&lt;&gt;$A$70,AL14&lt;&gt;$A$78,AL14&lt;&gt;$A$86)</formula>
    </cfRule>
    <cfRule type="expression" dxfId="27" priority="56">
      <formula>AND($AJ$2="なぞり文字",AL14&lt;&gt;$A$6,AL14&lt;&gt;$A$14,AL14&lt;&gt;$A$22,AL14&lt;&gt;$A$30,AL14&lt;&gt;$A$38,AL14&lt;&gt;$A$46,AL14&lt;&gt;$A$54,AL14&lt;&gt;$A$62,AL14&lt;&gt;$A$70,AL14&lt;&gt;$A$78,AL14&lt;&gt;$A$86)</formula>
    </cfRule>
  </conditionalFormatting>
  <conditionalFormatting sqref="AL86:AO93">
    <cfRule type="expression" dxfId="26" priority="99">
      <formula>AND($P$2="入れない",OR(AL86=$A$6,AL86=$A$14,AL86=$A$22,AL86=$A$30,AL86=$A$38,AL86=$A$46,AL86=$A$54,AL86=$A$62,AL86=$A$70,AL86=$A$78,AL86=$A$86))</formula>
    </cfRule>
    <cfRule type="expression" dxfId="25" priority="98">
      <formula>AND($AJ$2="なぞり文字",AL86&lt;&gt;$A$6,AL86&lt;&gt;$A$14,AL86&lt;&gt;$A$22,AL86&lt;&gt;$A$30,AL86&lt;&gt;$A$38,AL86&lt;&gt;$A$46,AL86&lt;&gt;$A$54,AL86&lt;&gt;$A$62,AL86&lt;&gt;$A$70,AL86&lt;&gt;$A$78,AL86&lt;&gt;$A$86)</formula>
    </cfRule>
    <cfRule type="expression" dxfId="24" priority="97">
      <formula>AND($AJ$2="黒文字",AL86&lt;&gt;$A$6,AL86&lt;&gt;$A$14,AL86&lt;&gt;$A$22,AL86&lt;&gt;$A$30,AL86&lt;&gt;$A$38,AL86&lt;&gt;$A$46,AL86&lt;&gt;$A$54,AL86&lt;&gt;$A$62,AL86&lt;&gt;$A$70,AL86&lt;&gt;$A$78,AL86&lt;&gt;$A$86)</formula>
    </cfRule>
  </conditionalFormatting>
  <conditionalFormatting sqref="AS6:AV13">
    <cfRule type="expression" dxfId="23" priority="50">
      <formula>AND($AJ$2="なぞり文字",AS6&lt;&gt;$A$6,AS6&lt;&gt;$A$14,AS6&lt;&gt;$A$22,AS6&lt;&gt;$A$30,AS6&lt;&gt;$A$38,AS6&lt;&gt;$A$46,AS6&lt;&gt;$A$54,AS6&lt;&gt;$A$62,AS6&lt;&gt;$A$70,AS6&lt;&gt;$A$78,AS6&lt;&gt;$A$86)</formula>
    </cfRule>
    <cfRule type="expression" dxfId="22" priority="49">
      <formula>AND($AJ$2="黒文字",AS6&lt;&gt;$A$6,AS6&lt;&gt;$A$14,AS6&lt;&gt;$A$22,AS6&lt;&gt;$A$30,AS6&lt;&gt;$A$38,AS6&lt;&gt;$A$46,AS6&lt;&gt;$A$54,AS6&lt;&gt;$A$62,AS6&lt;&gt;$A$70,AS6&lt;&gt;$A$78,AS6&lt;&gt;$A$86)</formula>
    </cfRule>
    <cfRule type="expression" dxfId="21" priority="51">
      <formula>AND($P$2="入れない",OR(AS6=$A$6,AS6=$A$14,AS6=$A$22,AS6=$A$30,AS6=$A$38,AS6=$A$46,AS6=$A$54,AS6=$A$62,AS6=$A$70,AS6=$A$78,AS6=$A$86))</formula>
    </cfRule>
  </conditionalFormatting>
  <conditionalFormatting sqref="AS14:AV85">
    <cfRule type="expression" dxfId="20" priority="5">
      <formula>AND($AJ$2="なぞり文字",AS14&lt;&gt;$A$6,AS14&lt;&gt;$A$14,AS14&lt;&gt;$A$22,AS14&lt;&gt;$A$30,AS14&lt;&gt;$A$38,AS14&lt;&gt;$A$46,AS14&lt;&gt;$A$54,AS14&lt;&gt;$A$62,AS14&lt;&gt;$A$70,AS14&lt;&gt;$A$78,AS14&lt;&gt;$A$86)</formula>
    </cfRule>
    <cfRule type="expression" dxfId="19" priority="4">
      <formula>AND($AJ$2="黒文字",AS14&lt;&gt;$A$6,AS14&lt;&gt;$A$14,AS14&lt;&gt;$A$22,AS14&lt;&gt;$A$30,AS14&lt;&gt;$A$38,AS14&lt;&gt;$A$46,AS14&lt;&gt;$A$54,AS14&lt;&gt;$A$62,AS14&lt;&gt;$A$70,AS14&lt;&gt;$A$78,AS14&lt;&gt;$A$86)</formula>
    </cfRule>
    <cfRule type="expression" dxfId="18" priority="3">
      <formula>AND($P$2="入れない",OR(AS14=$A$6,AS14=$A$14,AS14=$A$22,AS14=$A$30,AS14=$A$38,AS14=$A$46,AS14=$A$54,AS14=$A$62,AS14=$A$70,AS14=$A$78,AS14=$A$86))</formula>
    </cfRule>
    <cfRule type="expression" dxfId="17" priority="2">
      <formula>AND(AS6&lt;&gt;$A$6,AS6&lt;&gt;$A$14,AS6&lt;&gt;$A$22,AS6&lt;&gt;$A$30,AS6&lt;&gt;$A$38,AS6&lt;&gt;$A$46,AS6&lt;&gt;$A$54,AS6&lt;&gt;$A$62,AS6&lt;&gt;$A$70,AS6&lt;&gt;$A$78,AS6&lt;&gt;$A$86,AS14&lt;&gt;$A$6,AS14&lt;&gt;$A$14,AS14&lt;&gt;$A$22,AS14&lt;&gt;$A$30,AS14&lt;&gt;$A$38,AS14&lt;&gt;$A$46,AS14&lt;&gt;$A$54,AS14&lt;&gt;$A$62,AS14&lt;&gt;$A$70,AS14&lt;&gt;$A$78,AS14&lt;&gt;$A$86)</formula>
    </cfRule>
    <cfRule type="expression" dxfId="16" priority="1">
      <formula>AND(AS14&lt;&gt;$A$6,AS14&lt;&gt;$A$14,AS14&lt;&gt;$A$22,AS14&lt;&gt;$A$30,AS14&lt;&gt;$A$38,AS14&lt;&gt;$A$46,AS14&lt;&gt;$A$54,AS14&lt;&gt;$A$62,AS14&lt;&gt;$A$70,AS14&lt;&gt;$A$78,AS14&lt;&gt;$A$86,AS22&lt;&gt;$A$6,AS22&lt;&gt;$A$14,AS22&lt;&gt;$A$22,AS22&lt;&gt;$A$30,AS22&lt;&gt;$A$38,AS22&lt;&gt;$A$46,AS22&lt;&gt;$A$54,AS22&lt;&gt;$A$62,AS22&lt;&gt;$A$70,AS22&lt;&gt;$A$78,AS22&lt;&gt;$A$86)</formula>
    </cfRule>
  </conditionalFormatting>
  <conditionalFormatting sqref="AS86:AV93">
    <cfRule type="expression" dxfId="15" priority="48">
      <formula>AND($P$2="入れない",OR(AS86=$A$6,AS86=$A$14,AS86=$A$22,AS86=$A$30,AS86=$A$38,AS86=$A$46,AS86=$A$54,AS86=$A$62,AS86=$A$70,AS86=$A$78,AS86=$A$86))</formula>
    </cfRule>
    <cfRule type="expression" dxfId="14" priority="47">
      <formula>AND($AJ$2="なぞり文字",AS86&lt;&gt;$A$6,AS86&lt;&gt;$A$14,AS86&lt;&gt;$A$22,AS86&lt;&gt;$A$30,AS86&lt;&gt;$A$38,AS86&lt;&gt;$A$46,AS86&lt;&gt;$A$54,AS86&lt;&gt;$A$62,AS86&lt;&gt;$A$70,AS86&lt;&gt;$A$78,AS86&lt;&gt;$A$86)</formula>
    </cfRule>
    <cfRule type="expression" dxfId="13" priority="46">
      <formula>AND($AJ$2="黒文字",AS86&lt;&gt;$A$6,AS86&lt;&gt;$A$14,AS86&lt;&gt;$A$22,AS86&lt;&gt;$A$30,AS86&lt;&gt;$A$38,AS86&lt;&gt;$A$46,AS86&lt;&gt;$A$54,AS86&lt;&gt;$A$62,AS86&lt;&gt;$A$70,AS86&lt;&gt;$A$78,AS86&lt;&gt;$A$86)</formula>
    </cfRule>
  </conditionalFormatting>
  <conditionalFormatting sqref="AZ6:BC13">
    <cfRule type="expression" dxfId="12" priority="459">
      <formula>AND($AJ$2="黒文字",AZ6&lt;&gt;$A$6,AZ6&lt;&gt;$A$14,AZ6&lt;&gt;$A$22,AZ6&lt;&gt;$A$30,AZ6&lt;&gt;$A$38,AZ6&lt;&gt;$A$46,AZ6&lt;&gt;$A$54,AZ6&lt;&gt;$A$62,AZ6&lt;&gt;$A$70,AZ6&lt;&gt;$A$78,AZ6&lt;&gt;$A$86)</formula>
    </cfRule>
    <cfRule type="expression" dxfId="11" priority="460">
      <formula>AND($AJ$2="なぞり文字",AZ6&lt;&gt;$A$6,AZ6&lt;&gt;$A$14,AZ6&lt;&gt;$A$22,AZ6&lt;&gt;$A$30,AZ6&lt;&gt;$A$38,AZ6&lt;&gt;$A$46,AZ6&lt;&gt;$A$54,AZ6&lt;&gt;$A$62,AZ6&lt;&gt;$A$70,AZ6&lt;&gt;$A$78,AZ6&lt;&gt;$A$86)</formula>
    </cfRule>
    <cfRule type="expression" dxfId="10" priority="462">
      <formula>AND($P$2="入れない",OR(AZ6=$A$6,AZ6=$A$14,AZ6=$A$22,AZ6=$A$30,AZ6=$A$38,AZ6=$A$46,AZ6=$A$54,AZ6=$A$62,AZ6=$A$70,AZ6=$A$78,AZ6=$A$86))</formula>
    </cfRule>
  </conditionalFormatting>
  <conditionalFormatting sqref="AZ14:BC85">
    <cfRule type="expression" dxfId="9" priority="358">
      <formula>AND(AZ14&lt;&gt;$A$6,AZ14&lt;&gt;$A$14,AZ14&lt;&gt;$A$22,AZ14&lt;&gt;$A$30,AZ14&lt;&gt;$A$38,AZ14&lt;&gt;$A$46,AZ14&lt;&gt;$A$54,AZ14&lt;&gt;$A$62,AZ14&lt;&gt;$A$70,AZ14&lt;&gt;$A$78,AZ14&lt;&gt;$A$86,AZ22&lt;&gt;$A$6,AZ22&lt;&gt;$A$14,AZ22&lt;&gt;$A$22,AZ22&lt;&gt;$A$30,AZ22&lt;&gt;$A$38,AZ22&lt;&gt;$A$46,AZ22&lt;&gt;$A$54,AZ22&lt;&gt;$A$62,AZ22&lt;&gt;$A$70,AZ22&lt;&gt;$A$78,AZ22&lt;&gt;$A$86)</formula>
    </cfRule>
    <cfRule type="expression" dxfId="8" priority="359">
      <formula>AND(AZ6&lt;&gt;$A$6,AZ6&lt;&gt;$A$14,AZ6&lt;&gt;$A$22,AZ6&lt;&gt;$A$30,AZ6&lt;&gt;$A$38,AZ6&lt;&gt;$A$46,AZ6&lt;&gt;$A$54,AZ6&lt;&gt;$A$62,AZ6&lt;&gt;$A$70,AZ6&lt;&gt;$A$78,AZ6&lt;&gt;$A$86,AZ14&lt;&gt;$A$6,AZ14&lt;&gt;$A$14,AZ14&lt;&gt;$A$22,AZ14&lt;&gt;$A$30,AZ14&lt;&gt;$A$38,AZ14&lt;&gt;$A$46,AZ14&lt;&gt;$A$54,AZ14&lt;&gt;$A$62,AZ14&lt;&gt;$A$70,AZ14&lt;&gt;$A$78,AZ14&lt;&gt;$A$86)</formula>
    </cfRule>
    <cfRule type="expression" dxfId="7" priority="360">
      <formula>AND($P$2="入れない",OR(AZ14=$A$6,AZ14=$A$14,AZ14=$A$22,AZ14=$A$30,AZ14=$A$38,AZ14=$A$46,AZ14=$A$54,AZ14=$A$62,AZ14=$A$70,AZ14=$A$78,AZ14=$A$86))</formula>
    </cfRule>
    <cfRule type="expression" dxfId="6" priority="361">
      <formula>AND($AJ$2="黒文字",AZ14&lt;&gt;$A$6,AZ14&lt;&gt;$A$14,AZ14&lt;&gt;$A$22,AZ14&lt;&gt;$A$30,AZ14&lt;&gt;$A$38,AZ14&lt;&gt;$A$46,AZ14&lt;&gt;$A$54,AZ14&lt;&gt;$A$62,AZ14&lt;&gt;$A$70,AZ14&lt;&gt;$A$78,AZ14&lt;&gt;$A$86)</formula>
    </cfRule>
    <cfRule type="expression" dxfId="5" priority="362">
      <formula>AND($AJ$2="なぞり文字",AZ14&lt;&gt;$A$6,AZ14&lt;&gt;$A$14,AZ14&lt;&gt;$A$22,AZ14&lt;&gt;$A$30,AZ14&lt;&gt;$A$38,AZ14&lt;&gt;$A$46,AZ14&lt;&gt;$A$54,AZ14&lt;&gt;$A$62,AZ14&lt;&gt;$A$70,AZ14&lt;&gt;$A$78,AZ14&lt;&gt;$A$86)</formula>
    </cfRule>
  </conditionalFormatting>
  <conditionalFormatting sqref="AZ86:BC93">
    <cfRule type="expression" dxfId="4" priority="456">
      <formula>AND($AJ$2="黒文字",AZ86&lt;&gt;$A$6,AZ86&lt;&gt;$A$14,AZ86&lt;&gt;$A$22,AZ86&lt;&gt;$A$30,AZ86&lt;&gt;$A$38,AZ86&lt;&gt;$A$46,AZ86&lt;&gt;$A$54,AZ86&lt;&gt;$A$62,AZ86&lt;&gt;$A$70,AZ86&lt;&gt;$A$78,AZ86&lt;&gt;$A$86)</formula>
    </cfRule>
    <cfRule type="expression" dxfId="3" priority="457">
      <formula>AND($AJ$2="なぞり文字",AZ86&lt;&gt;$A$6,AZ86&lt;&gt;$A$14,AZ86&lt;&gt;$A$22,AZ86&lt;&gt;$A$30,AZ86&lt;&gt;$A$38,AZ86&lt;&gt;$A$46,AZ86&lt;&gt;$A$54,AZ86&lt;&gt;$A$62,AZ86&lt;&gt;$A$70,AZ86&lt;&gt;$A$78,AZ86&lt;&gt;$A$86)</formula>
    </cfRule>
    <cfRule type="expression" dxfId="2" priority="458">
      <formula>AND($P$2="入れない",OR(AZ86=$A$6,AZ86=$A$14,AZ86=$A$22,AZ86=$A$30,AZ86=$A$38,AZ86=$A$46,AZ86=$A$54,AZ86=$A$62,AZ86=$A$70,AZ86=$A$78,AZ86=$A$86))</formula>
    </cfRule>
  </conditionalFormatting>
  <conditionalFormatting sqref="DO22:DS29 DU22:EA29">
    <cfRule type="cellIs" dxfId="1" priority="3959" operator="equal">
      <formula>"☓"</formula>
    </cfRule>
    <cfRule type="cellIs" dxfId="0" priority="3960" operator="equal">
      <formula>"○"</formula>
    </cfRule>
  </conditionalFormatting>
  <dataValidations count="5">
    <dataValidation type="list" allowBlank="1" showInputMessage="1" showErrorMessage="1" sqref="DU22:EA29" xr:uid="{00000000-0002-0000-0000-000000000000}">
      <formula1>"○,☓"</formula1>
    </dataValidation>
    <dataValidation type="list" allowBlank="1" showInputMessage="1" showErrorMessage="1" sqref="F2" xr:uid="{00000000-0002-0000-0000-000001000000}">
      <formula1>"する,しない"</formula1>
    </dataValidation>
    <dataValidation type="list" allowBlank="1" showInputMessage="1" showErrorMessage="1" sqref="P2 Z2" xr:uid="{00000000-0002-0000-0000-000002000000}">
      <formula1>"入れる,入れない"</formula1>
    </dataValidation>
    <dataValidation type="list" allowBlank="1" showInputMessage="1" showErrorMessage="1" sqref="AJ2" xr:uid="{00000000-0002-0000-0000-000003000000}">
      <formula1>"黒文字,なぞり文字"</formula1>
    </dataValidation>
    <dataValidation type="list" allowBlank="1" showInputMessage="1" showErrorMessage="1" sqref="A2:E2" xr:uid="{00000000-0002-0000-0000-000004000000}">
      <formula1>"全部,大〇,小〇,特大うんち,大うんち,小うんち,なし"</formula1>
    </dataValidation>
  </dataValidations>
  <printOptions horizontalCentered="1"/>
  <pageMargins left="0.59055118110236227" right="0.59055118110236227" top="0.59055118110236227" bottom="0.59055118110236227" header="0.51181102362204722" footer="0.51181102362204722"/>
  <pageSetup paperSize="9" scale="97" orientation="landscape" horizontalDpi="4294967293" verticalDpi="4294967293"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X37"/>
  <sheetViews>
    <sheetView zoomScale="110" zoomScaleNormal="110" workbookViewId="0">
      <selection activeCell="A2" sqref="A2"/>
    </sheetView>
  </sheetViews>
  <sheetFormatPr defaultColWidth="9" defaultRowHeight="15.75" x14ac:dyDescent="0.15"/>
  <cols>
    <col min="1" max="1" width="3.5" style="1" bestFit="1" customWidth="1"/>
    <col min="2" max="2" width="24.75" style="16" customWidth="1"/>
    <col min="3" max="3" width="3.5" style="16" bestFit="1" customWidth="1"/>
    <col min="4" max="14" width="5.625" style="1" customWidth="1"/>
    <col min="15" max="24" width="3.375" style="1" bestFit="1" customWidth="1"/>
    <col min="25" max="16384" width="9" style="1"/>
  </cols>
  <sheetData>
    <row r="1" spans="1:14" ht="16.5" thickBot="1" x14ac:dyDescent="0.2">
      <c r="D1" s="73" t="s">
        <v>11</v>
      </c>
      <c r="E1" s="74"/>
      <c r="F1" s="74"/>
      <c r="G1" s="74"/>
      <c r="H1" s="74"/>
      <c r="I1" s="74"/>
      <c r="J1" s="74"/>
      <c r="K1" s="74"/>
      <c r="L1" s="74"/>
      <c r="M1" s="74"/>
      <c r="N1" s="74"/>
    </row>
    <row r="2" spans="1:14" ht="38.450000000000003" customHeight="1" thickBot="1" x14ac:dyDescent="0.2">
      <c r="D2" s="17" t="str">
        <f>D21</f>
        <v>交</v>
      </c>
      <c r="E2" s="17" t="str">
        <f>D22</f>
        <v>明</v>
      </c>
      <c r="F2" s="17" t="str">
        <f>D23</f>
        <v>星</v>
      </c>
      <c r="G2" s="17" t="str">
        <f>D24</f>
        <v>東</v>
      </c>
      <c r="H2" s="17" t="str">
        <f>D25</f>
        <v>京</v>
      </c>
      <c r="I2" s="17" t="str">
        <f>D26</f>
        <v>古</v>
      </c>
      <c r="J2" s="17" t="str">
        <f>D27</f>
        <v>寺</v>
      </c>
      <c r="K2" s="17" t="str">
        <f>D28</f>
        <v>西</v>
      </c>
      <c r="L2" s="17" t="s">
        <v>54</v>
      </c>
      <c r="M2" s="17" t="s">
        <v>57</v>
      </c>
      <c r="N2" s="17" t="s">
        <v>58</v>
      </c>
    </row>
    <row r="3" spans="1:14" ht="16.5" thickBot="1" x14ac:dyDescent="0.2">
      <c r="A3" s="5"/>
      <c r="B3" s="6" t="s">
        <v>6</v>
      </c>
      <c r="C3" s="7"/>
      <c r="D3" s="8"/>
      <c r="E3" s="8"/>
      <c r="F3" s="8"/>
      <c r="G3" s="8"/>
      <c r="H3" s="8"/>
      <c r="I3" s="8"/>
      <c r="J3" s="8"/>
      <c r="K3" s="8"/>
      <c r="L3" s="8"/>
      <c r="M3" s="8"/>
      <c r="N3" s="9"/>
    </row>
    <row r="4" spans="1:14" ht="15" x14ac:dyDescent="0.15">
      <c r="A4" s="67">
        <v>1</v>
      </c>
      <c r="B4" s="69" t="s">
        <v>49</v>
      </c>
      <c r="C4" s="71">
        <f>LEN(B4)</f>
        <v>7</v>
      </c>
      <c r="D4" s="10" t="str">
        <f>MID(B4,1,1)</f>
        <v>星</v>
      </c>
      <c r="E4" s="11" t="str">
        <f>MID(B4,2,1)</f>
        <v>が</v>
      </c>
      <c r="F4" s="11" t="str">
        <f>MID(B4,3,1)</f>
        <v>明</v>
      </c>
      <c r="G4" s="11" t="str">
        <f>MID(B4,4,1)</f>
        <v>る</v>
      </c>
      <c r="H4" s="11" t="str">
        <f>MID(B4,5,1)</f>
        <v>く</v>
      </c>
      <c r="I4" s="11" t="str">
        <f>MID(B4,6,1)</f>
        <v>光</v>
      </c>
      <c r="J4" s="11" t="str">
        <f>MID(B4,7,1)</f>
        <v>る</v>
      </c>
      <c r="K4" s="11" t="str">
        <f>MID(B4,8,1)</f>
        <v/>
      </c>
      <c r="L4" s="11" t="str">
        <f>MID(B4,9,1)</f>
        <v/>
      </c>
      <c r="M4" s="11" t="str">
        <f>MID(B4,10,1)</f>
        <v/>
      </c>
      <c r="N4" s="12" t="str">
        <f>MID(B4,11,1)</f>
        <v/>
      </c>
    </row>
    <row r="5" spans="1:14" thickBot="1" x14ac:dyDescent="0.2">
      <c r="A5" s="68"/>
      <c r="B5" s="70"/>
      <c r="C5" s="72"/>
      <c r="D5" s="13" t="s">
        <v>60</v>
      </c>
      <c r="E5" s="14"/>
      <c r="F5" s="14" t="s">
        <v>61</v>
      </c>
      <c r="G5" s="14"/>
      <c r="H5" s="14"/>
      <c r="I5" s="14" t="s">
        <v>62</v>
      </c>
      <c r="J5" s="14"/>
      <c r="K5" s="14"/>
      <c r="L5" s="14"/>
      <c r="M5" s="14"/>
      <c r="N5" s="15"/>
    </row>
    <row r="6" spans="1:14" ht="15" x14ac:dyDescent="0.15">
      <c r="A6" s="67">
        <v>2</v>
      </c>
      <c r="B6" s="69" t="s">
        <v>50</v>
      </c>
      <c r="C6" s="71">
        <f>LEN(B6)</f>
        <v>9</v>
      </c>
      <c r="D6" s="10" t="str">
        <f>MID(B6,1,1)</f>
        <v>上</v>
      </c>
      <c r="E6" s="11" t="str">
        <f>MID(B6,2,1)</f>
        <v>ば</v>
      </c>
      <c r="F6" s="11" t="str">
        <f>MID(B6,3,1)</f>
        <v>き</v>
      </c>
      <c r="G6" s="11" t="str">
        <f>MID(B6,4,1)</f>
        <v>で</v>
      </c>
      <c r="H6" s="11" t="str">
        <f>MID(B6,5,1)</f>
        <v>屋</v>
      </c>
      <c r="I6" s="11" t="str">
        <f>MID(B6,6,1)</f>
        <v>上</v>
      </c>
      <c r="J6" s="11" t="str">
        <f>MID(B6,7,1)</f>
        <v>に</v>
      </c>
      <c r="K6" s="11" t="str">
        <f>MID(B6,8,1)</f>
        <v>行</v>
      </c>
      <c r="L6" s="11" t="str">
        <f>MID(B6,9,1)</f>
        <v>く</v>
      </c>
      <c r="M6" s="11" t="str">
        <f>MID(B6,10,1)</f>
        <v/>
      </c>
      <c r="N6" s="12" t="str">
        <f>MID(B6,11,1)</f>
        <v/>
      </c>
    </row>
    <row r="7" spans="1:14" thickBot="1" x14ac:dyDescent="0.2">
      <c r="A7" s="68"/>
      <c r="B7" s="70"/>
      <c r="C7" s="72"/>
      <c r="D7" s="13" t="s">
        <v>63</v>
      </c>
      <c r="E7" s="14"/>
      <c r="F7" s="14"/>
      <c r="G7" s="14"/>
      <c r="H7" s="14" t="s">
        <v>64</v>
      </c>
      <c r="I7" s="14" t="s">
        <v>65</v>
      </c>
      <c r="J7" s="14"/>
      <c r="K7" s="14" t="s">
        <v>66</v>
      </c>
      <c r="L7" s="14"/>
      <c r="M7" s="14"/>
      <c r="N7" s="15"/>
    </row>
    <row r="8" spans="1:14" ht="15" x14ac:dyDescent="0.15">
      <c r="A8" s="67">
        <v>3</v>
      </c>
      <c r="B8" s="69" t="s">
        <v>51</v>
      </c>
      <c r="C8" s="71">
        <f>LEN(B8)</f>
        <v>7</v>
      </c>
      <c r="D8" s="10" t="str">
        <f>MID(B8,1,1)</f>
        <v>東</v>
      </c>
      <c r="E8" s="11" t="str">
        <f>MID(B8,2,1)</f>
        <v>京</v>
      </c>
      <c r="F8" s="11" t="str">
        <f>MID(B8,3,1)</f>
        <v>の</v>
      </c>
      <c r="G8" s="11" t="str">
        <f>MID(B8,4,1)</f>
        <v>古</v>
      </c>
      <c r="H8" s="11" t="str">
        <f>MID(B8,5,1)</f>
        <v>い</v>
      </c>
      <c r="I8" s="11" t="str">
        <f>MID(B8,6,1)</f>
        <v>お</v>
      </c>
      <c r="J8" s="11" t="str">
        <f>MID(B8,7,1)</f>
        <v>寺</v>
      </c>
      <c r="K8" s="11" t="str">
        <f>MID(B8,8,1)</f>
        <v/>
      </c>
      <c r="L8" s="11" t="str">
        <f>MID(B8,9,1)</f>
        <v/>
      </c>
      <c r="M8" s="11" t="str">
        <f>MID(B8,10,1)</f>
        <v/>
      </c>
      <c r="N8" s="12" t="str">
        <f>MID(B8,11,1)</f>
        <v/>
      </c>
    </row>
    <row r="9" spans="1:14" thickBot="1" x14ac:dyDescent="0.2">
      <c r="A9" s="68"/>
      <c r="B9" s="70"/>
      <c r="C9" s="72"/>
      <c r="D9" s="13" t="s">
        <v>67</v>
      </c>
      <c r="E9" s="14" t="s">
        <v>68</v>
      </c>
      <c r="F9" s="14"/>
      <c r="G9" s="14" t="s">
        <v>69</v>
      </c>
      <c r="H9" s="14"/>
      <c r="I9" s="14"/>
      <c r="J9" s="14" t="s">
        <v>70</v>
      </c>
      <c r="K9" s="14"/>
      <c r="L9" s="14"/>
      <c r="M9" s="14"/>
      <c r="N9" s="15"/>
    </row>
    <row r="10" spans="1:14" ht="15" x14ac:dyDescent="0.15">
      <c r="A10" s="67">
        <v>4</v>
      </c>
      <c r="B10" s="69" t="s">
        <v>52</v>
      </c>
      <c r="C10" s="71">
        <f>LEN(B10)</f>
        <v>11</v>
      </c>
      <c r="D10" s="10" t="str">
        <f>MID(B10,1,1)</f>
        <v>空</v>
      </c>
      <c r="E10" s="11" t="str">
        <f>MID(B10,2,1)</f>
        <v>き</v>
      </c>
      <c r="F10" s="11" t="str">
        <f>MID(B10,3,1)</f>
        <v>ば</v>
      </c>
      <c r="G10" s="11" t="str">
        <f>MID(B10,4,1)</f>
        <v>こ</v>
      </c>
      <c r="H10" s="11" t="str">
        <f>MID(B10,5,1)</f>
        <v>に</v>
      </c>
      <c r="I10" s="11" t="str">
        <f>MID(B10,6,1)</f>
        <v>金</v>
      </c>
      <c r="J10" s="11" t="str">
        <f>MID(B10,7,1)</f>
        <v>魚</v>
      </c>
      <c r="K10" s="11" t="str">
        <f>MID(B10,8,1)</f>
        <v>を</v>
      </c>
      <c r="L10" s="11" t="str">
        <f>MID(B10,9,1)</f>
        <v>い</v>
      </c>
      <c r="M10" s="11" t="str">
        <f>MID(B10,10,1)</f>
        <v>れ</v>
      </c>
      <c r="N10" s="12" t="str">
        <f>MID(B10,11,1)</f>
        <v>る</v>
      </c>
    </row>
    <row r="11" spans="1:14" thickBot="1" x14ac:dyDescent="0.2">
      <c r="A11" s="68"/>
      <c r="B11" s="70"/>
      <c r="C11" s="72"/>
      <c r="D11" s="13" t="s">
        <v>71</v>
      </c>
      <c r="E11" s="14"/>
      <c r="F11" s="14"/>
      <c r="G11" s="14"/>
      <c r="H11" s="14"/>
      <c r="I11" s="14" t="s">
        <v>72</v>
      </c>
      <c r="J11" s="14" t="s">
        <v>73</v>
      </c>
      <c r="K11" s="14"/>
      <c r="L11" s="14"/>
      <c r="M11" s="14"/>
      <c r="N11" s="15"/>
    </row>
    <row r="12" spans="1:14" ht="15" x14ac:dyDescent="0.15">
      <c r="A12" s="67">
        <v>5</v>
      </c>
      <c r="B12" s="69" t="s">
        <v>53</v>
      </c>
      <c r="C12" s="71">
        <f>LEN(B12)</f>
        <v>11</v>
      </c>
      <c r="D12" s="10" t="str">
        <f>MID(B12,1,1)</f>
        <v>夜</v>
      </c>
      <c r="E12" s="11" t="str">
        <f>MID(B12,2,1)</f>
        <v>が</v>
      </c>
      <c r="F12" s="11" t="str">
        <f>MID(B12,3,1)</f>
        <v>明</v>
      </c>
      <c r="G12" s="11" t="str">
        <f>MID(B12,4,1)</f>
        <v>け</v>
      </c>
      <c r="H12" s="11" t="str">
        <f>MID(B12,5,1)</f>
        <v>て</v>
      </c>
      <c r="I12" s="11" t="str">
        <f>MID(B12,6,1)</f>
        <v>川</v>
      </c>
      <c r="J12" s="11" t="str">
        <f>MID(B12,7,1)</f>
        <v>上</v>
      </c>
      <c r="K12" s="11" t="str">
        <f>MID(B12,8,1)</f>
        <v>に</v>
      </c>
      <c r="L12" s="11" t="str">
        <f>MID(B12,9,1)</f>
        <v>む</v>
      </c>
      <c r="M12" s="11" t="str">
        <f>MID(B12,10,1)</f>
        <v>か</v>
      </c>
      <c r="N12" s="12" t="str">
        <f>MID(B12,11,1)</f>
        <v>う</v>
      </c>
    </row>
    <row r="13" spans="1:14" thickBot="1" x14ac:dyDescent="0.2">
      <c r="A13" s="68"/>
      <c r="B13" s="70"/>
      <c r="C13" s="72"/>
      <c r="D13" s="13" t="s">
        <v>74</v>
      </c>
      <c r="E13" s="14"/>
      <c r="F13" s="14" t="s">
        <v>71</v>
      </c>
      <c r="G13" s="14"/>
      <c r="H13" s="14"/>
      <c r="I13" s="14" t="s">
        <v>75</v>
      </c>
      <c r="J13" s="14" t="s">
        <v>76</v>
      </c>
      <c r="K13" s="14"/>
      <c r="L13" s="14"/>
      <c r="M13" s="14"/>
      <c r="N13" s="15"/>
    </row>
    <row r="14" spans="1:14" ht="15" x14ac:dyDescent="0.15">
      <c r="A14" s="67">
        <v>6</v>
      </c>
      <c r="B14" s="69" t="s">
        <v>55</v>
      </c>
      <c r="C14" s="71">
        <f>LEN(B14)</f>
        <v>9</v>
      </c>
      <c r="D14" s="10" t="str">
        <f>MID(B14,1,1)</f>
        <v>風</v>
      </c>
      <c r="E14" s="11" t="str">
        <f>MID(B14,2,1)</f>
        <v>車</v>
      </c>
      <c r="F14" s="11" t="str">
        <f>MID(B14,3,1)</f>
        <v>に</v>
      </c>
      <c r="G14" s="11" t="str">
        <f>MID(B14,4,1)</f>
        <v>西</v>
      </c>
      <c r="H14" s="11" t="str">
        <f>MID(B14,5,1)</f>
        <v>風</v>
      </c>
      <c r="I14" s="11" t="str">
        <f>MID(B14,6,1)</f>
        <v>が</v>
      </c>
      <c r="J14" s="11" t="str">
        <f>MID(B14,7,1)</f>
        <v>あ</v>
      </c>
      <c r="K14" s="11" t="str">
        <f>MID(B14,8,1)</f>
        <v>た</v>
      </c>
      <c r="L14" s="11" t="str">
        <f>MID(B14,9,1)</f>
        <v>る</v>
      </c>
      <c r="M14" s="11" t="str">
        <f>MID(B14,10,1)</f>
        <v/>
      </c>
      <c r="N14" s="12" t="str">
        <f>MID(B14,11,1)</f>
        <v/>
      </c>
    </row>
    <row r="15" spans="1:14" thickBot="1" x14ac:dyDescent="0.2">
      <c r="A15" s="68"/>
      <c r="B15" s="70"/>
      <c r="C15" s="72"/>
      <c r="D15" s="13" t="s">
        <v>77</v>
      </c>
      <c r="E15" s="14" t="s">
        <v>78</v>
      </c>
      <c r="F15" s="14"/>
      <c r="G15" s="14" t="s">
        <v>79</v>
      </c>
      <c r="H15" s="14" t="s">
        <v>80</v>
      </c>
      <c r="I15" s="14"/>
      <c r="J15" s="14"/>
      <c r="K15" s="14"/>
      <c r="L15" s="14"/>
      <c r="M15" s="14"/>
      <c r="N15" s="15"/>
    </row>
    <row r="16" spans="1:14" ht="15" x14ac:dyDescent="0.15">
      <c r="A16" s="67">
        <v>7</v>
      </c>
      <c r="B16" s="69" t="s">
        <v>56</v>
      </c>
      <c r="C16" s="71">
        <f>LEN(B16)</f>
        <v>9</v>
      </c>
      <c r="D16" s="10" t="str">
        <f>MID(B16,1,1)</f>
        <v>交</v>
      </c>
      <c r="E16" s="11" t="str">
        <f>MID(B16,2,1)</f>
        <v>通</v>
      </c>
      <c r="F16" s="11" t="str">
        <f>MID(B16,3,1)</f>
        <v>あ</v>
      </c>
      <c r="G16" s="11" t="str">
        <f>MID(B16,4,1)</f>
        <v>ん</v>
      </c>
      <c r="H16" s="11" t="str">
        <f>MID(B16,5,1)</f>
        <v>ぜ</v>
      </c>
      <c r="I16" s="11" t="str">
        <f>MID(B16,6,1)</f>
        <v>ん</v>
      </c>
      <c r="J16" s="11" t="str">
        <f>MID(B16,7,1)</f>
        <v>は</v>
      </c>
      <c r="K16" s="11" t="str">
        <f>MID(B16,8,1)</f>
        <v>大</v>
      </c>
      <c r="L16" s="11" t="str">
        <f>MID(B16,9,1)</f>
        <v>切</v>
      </c>
      <c r="M16" s="11" t="str">
        <f>MID(B16,10,1)</f>
        <v/>
      </c>
      <c r="N16" s="12" t="str">
        <f>MID(B16,11,1)</f>
        <v/>
      </c>
    </row>
    <row r="17" spans="1:50" thickBot="1" x14ac:dyDescent="0.2">
      <c r="A17" s="68"/>
      <c r="B17" s="70"/>
      <c r="C17" s="72"/>
      <c r="D17" s="13" t="s">
        <v>81</v>
      </c>
      <c r="E17" s="14" t="s">
        <v>82</v>
      </c>
      <c r="F17" s="14"/>
      <c r="G17" s="14"/>
      <c r="H17" s="14"/>
      <c r="I17" s="14"/>
      <c r="J17" s="14"/>
      <c r="K17" s="14" t="s">
        <v>83</v>
      </c>
      <c r="L17" s="14" t="s">
        <v>84</v>
      </c>
      <c r="M17" s="14"/>
      <c r="N17" s="15"/>
    </row>
    <row r="18" spans="1:50" ht="15" customHeight="1" x14ac:dyDescent="0.15">
      <c r="A18" s="67">
        <v>8</v>
      </c>
      <c r="B18" s="69" t="s">
        <v>59</v>
      </c>
      <c r="C18" s="71">
        <f>LEN(B18)</f>
        <v>5</v>
      </c>
      <c r="D18" s="10" t="str">
        <f>MID(B18,1,1)</f>
        <v>学</v>
      </c>
      <c r="E18" s="11" t="str">
        <f>MID(B18,2,1)</f>
        <v>校</v>
      </c>
      <c r="F18" s="11" t="str">
        <f>MID(B18,3,1)</f>
        <v>の</v>
      </c>
      <c r="G18" s="11" t="str">
        <f>MID(B18,4,1)</f>
        <v>上</v>
      </c>
      <c r="H18" s="11" t="str">
        <f>MID(B18,5,1)</f>
        <v>空</v>
      </c>
      <c r="I18" s="11" t="str">
        <f>MID(B18,6,1)</f>
        <v/>
      </c>
      <c r="J18" s="11" t="str">
        <f>MID(B18,7,1)</f>
        <v/>
      </c>
      <c r="K18" s="11" t="str">
        <f>MID(B18,8,1)</f>
        <v/>
      </c>
      <c r="L18" s="11" t="str">
        <f>MID(B18,9,1)</f>
        <v/>
      </c>
      <c r="M18" s="11" t="str">
        <f>MID(B18,10,1)</f>
        <v/>
      </c>
      <c r="N18" s="12" t="str">
        <f>MID(B18,11,1)</f>
        <v/>
      </c>
    </row>
    <row r="19" spans="1:50" ht="15.75" customHeight="1" thickBot="1" x14ac:dyDescent="0.2">
      <c r="A19" s="68"/>
      <c r="B19" s="70"/>
      <c r="C19" s="72"/>
      <c r="D19" s="13" t="s">
        <v>85</v>
      </c>
      <c r="E19" s="14" t="s">
        <v>81</v>
      </c>
      <c r="F19" s="14"/>
      <c r="G19" s="14" t="s">
        <v>65</v>
      </c>
      <c r="H19" s="14" t="s">
        <v>86</v>
      </c>
      <c r="I19" s="14"/>
      <c r="J19" s="14"/>
      <c r="K19" s="14"/>
      <c r="L19" s="14"/>
      <c r="M19" s="14"/>
      <c r="N19" s="15"/>
    </row>
    <row r="21" spans="1:50" ht="24" hidden="1" x14ac:dyDescent="0.15">
      <c r="D21" s="21" t="s">
        <v>40</v>
      </c>
    </row>
    <row r="22" spans="1:50" ht="24" hidden="1" x14ac:dyDescent="0.15">
      <c r="D22" s="21" t="s">
        <v>41</v>
      </c>
    </row>
    <row r="23" spans="1:50" ht="24" hidden="1" x14ac:dyDescent="0.15">
      <c r="D23" s="21" t="s">
        <v>42</v>
      </c>
    </row>
    <row r="24" spans="1:50" ht="24" hidden="1" x14ac:dyDescent="0.15">
      <c r="D24" s="21" t="s">
        <v>43</v>
      </c>
    </row>
    <row r="25" spans="1:50" ht="24" hidden="1" x14ac:dyDescent="0.15">
      <c r="D25" s="21" t="s">
        <v>44</v>
      </c>
    </row>
    <row r="26" spans="1:50" ht="24" hidden="1" x14ac:dyDescent="0.15">
      <c r="D26" s="21" t="s">
        <v>45</v>
      </c>
    </row>
    <row r="27" spans="1:50" ht="24" hidden="1" x14ac:dyDescent="0.15">
      <c r="D27" s="21" t="s">
        <v>46</v>
      </c>
    </row>
    <row r="28" spans="1:50" ht="24" hidden="1" x14ac:dyDescent="0.15">
      <c r="D28" s="21" t="s">
        <v>47</v>
      </c>
    </row>
    <row r="29" spans="1:50" hidden="1" x14ac:dyDescent="0.15"/>
    <row r="30" spans="1:50" hidden="1" x14ac:dyDescent="0.15">
      <c r="Z30" s="1">
        <f ca="1">RAND()</f>
        <v>0.87875773726687845</v>
      </c>
      <c r="AA30" s="1">
        <f ca="1">IF(印刷シート!$F$2="する",RANK(Z30,$Z$30:$Z$37,0),1)</f>
        <v>2</v>
      </c>
      <c r="AB30" s="16" t="str">
        <f>D2</f>
        <v>交</v>
      </c>
      <c r="AC30" s="1" t="str">
        <f t="shared" ref="AC30:AM30" si="0">IF(D5="","",D5)</f>
        <v>ほし</v>
      </c>
      <c r="AD30" s="1" t="str">
        <f t="shared" si="0"/>
        <v/>
      </c>
      <c r="AE30" s="1" t="str">
        <f t="shared" si="0"/>
        <v>あか</v>
      </c>
      <c r="AF30" s="1" t="str">
        <f t="shared" si="0"/>
        <v/>
      </c>
      <c r="AG30" s="1" t="str">
        <f t="shared" si="0"/>
        <v/>
      </c>
      <c r="AH30" s="1" t="str">
        <f t="shared" si="0"/>
        <v>ひか</v>
      </c>
      <c r="AI30" s="1" t="str">
        <f t="shared" si="0"/>
        <v/>
      </c>
      <c r="AJ30" s="1" t="str">
        <f t="shared" si="0"/>
        <v/>
      </c>
      <c r="AK30" s="1" t="str">
        <f t="shared" si="0"/>
        <v/>
      </c>
      <c r="AL30" s="1" t="str">
        <f t="shared" si="0"/>
        <v/>
      </c>
      <c r="AM30" s="1" t="str">
        <f t="shared" si="0"/>
        <v/>
      </c>
      <c r="AN30" s="1" t="str">
        <f t="shared" ref="AN30:AX30" si="1">IF(D4="","",D4)</f>
        <v>星</v>
      </c>
      <c r="AO30" s="1" t="str">
        <f t="shared" si="1"/>
        <v>が</v>
      </c>
      <c r="AP30" s="1" t="str">
        <f t="shared" si="1"/>
        <v>明</v>
      </c>
      <c r="AQ30" s="1" t="str">
        <f t="shared" si="1"/>
        <v>る</v>
      </c>
      <c r="AR30" s="1" t="str">
        <f t="shared" si="1"/>
        <v>く</v>
      </c>
      <c r="AS30" s="1" t="str">
        <f t="shared" si="1"/>
        <v>光</v>
      </c>
      <c r="AT30" s="1" t="str">
        <f t="shared" si="1"/>
        <v>る</v>
      </c>
      <c r="AU30" s="1" t="str">
        <f t="shared" si="1"/>
        <v/>
      </c>
      <c r="AV30" s="1" t="str">
        <f t="shared" si="1"/>
        <v/>
      </c>
      <c r="AW30" s="1" t="str">
        <f t="shared" si="1"/>
        <v/>
      </c>
      <c r="AX30" s="1" t="str">
        <f t="shared" si="1"/>
        <v/>
      </c>
    </row>
    <row r="31" spans="1:50" hidden="1" x14ac:dyDescent="0.15">
      <c r="Z31" s="1">
        <f t="shared" ref="Z31:Z37" ca="1" si="2">RAND()</f>
        <v>0.92103490465241888</v>
      </c>
      <c r="AA31" s="1">
        <f ca="1">IF(印刷シート!$F$2="する",RANK(Z31,$Z$30:$Z$37,0),2)</f>
        <v>1</v>
      </c>
      <c r="AB31" s="16" t="str">
        <f>E2</f>
        <v>明</v>
      </c>
      <c r="AC31" s="1" t="str">
        <f t="shared" ref="AC31:AM31" si="3">IF(D7="","",D7)</f>
        <v>うわ</v>
      </c>
      <c r="AD31" s="1" t="str">
        <f t="shared" si="3"/>
        <v/>
      </c>
      <c r="AE31" s="1" t="str">
        <f t="shared" si="3"/>
        <v/>
      </c>
      <c r="AF31" s="1" t="str">
        <f t="shared" si="3"/>
        <v/>
      </c>
      <c r="AG31" s="1" t="str">
        <f t="shared" si="3"/>
        <v>おく</v>
      </c>
      <c r="AH31" s="1" t="str">
        <f t="shared" si="3"/>
        <v>じょう</v>
      </c>
      <c r="AI31" s="1" t="str">
        <f t="shared" si="3"/>
        <v/>
      </c>
      <c r="AJ31" s="1" t="str">
        <f t="shared" si="3"/>
        <v>い</v>
      </c>
      <c r="AK31" s="1" t="str">
        <f t="shared" si="3"/>
        <v/>
      </c>
      <c r="AL31" s="1" t="str">
        <f t="shared" si="3"/>
        <v/>
      </c>
      <c r="AM31" s="1" t="str">
        <f t="shared" si="3"/>
        <v/>
      </c>
      <c r="AN31" s="1" t="str">
        <f t="shared" ref="AN31:AX31" si="4">IF(D6="","",D6)</f>
        <v>上</v>
      </c>
      <c r="AO31" s="1" t="str">
        <f t="shared" si="4"/>
        <v>ば</v>
      </c>
      <c r="AP31" s="1" t="str">
        <f t="shared" si="4"/>
        <v>き</v>
      </c>
      <c r="AQ31" s="1" t="str">
        <f t="shared" si="4"/>
        <v>で</v>
      </c>
      <c r="AR31" s="1" t="str">
        <f t="shared" si="4"/>
        <v>屋</v>
      </c>
      <c r="AS31" s="1" t="str">
        <f t="shared" si="4"/>
        <v>上</v>
      </c>
      <c r="AT31" s="1" t="str">
        <f t="shared" si="4"/>
        <v>に</v>
      </c>
      <c r="AU31" s="1" t="str">
        <f t="shared" si="4"/>
        <v>行</v>
      </c>
      <c r="AV31" s="1" t="str">
        <f t="shared" si="4"/>
        <v>く</v>
      </c>
      <c r="AW31" s="1" t="str">
        <f t="shared" si="4"/>
        <v/>
      </c>
      <c r="AX31" s="1" t="str">
        <f t="shared" si="4"/>
        <v/>
      </c>
    </row>
    <row r="32" spans="1:50" hidden="1" x14ac:dyDescent="0.15">
      <c r="Z32" s="1">
        <f t="shared" ca="1" si="2"/>
        <v>0.39533848299026031</v>
      </c>
      <c r="AA32" s="1">
        <f ca="1">IF(印刷シート!$F$2="する",RANK(Z32,$Z$30:$Z$37,0),3)</f>
        <v>8</v>
      </c>
      <c r="AB32" s="16" t="str">
        <f>F2</f>
        <v>星</v>
      </c>
      <c r="AC32" s="1" t="str">
        <f t="shared" ref="AC32:AM32" si="5">IF(D9="","",D9)</f>
        <v>とう</v>
      </c>
      <c r="AD32" s="1" t="str">
        <f t="shared" si="5"/>
        <v>きょう</v>
      </c>
      <c r="AE32" s="1" t="str">
        <f t="shared" si="5"/>
        <v/>
      </c>
      <c r="AF32" s="1" t="str">
        <f t="shared" si="5"/>
        <v>ふる</v>
      </c>
      <c r="AG32" s="1" t="str">
        <f t="shared" si="5"/>
        <v/>
      </c>
      <c r="AH32" s="1" t="str">
        <f t="shared" si="5"/>
        <v/>
      </c>
      <c r="AI32" s="1" t="str">
        <f t="shared" si="5"/>
        <v>てら</v>
      </c>
      <c r="AJ32" s="1" t="str">
        <f t="shared" si="5"/>
        <v/>
      </c>
      <c r="AK32" s="1" t="str">
        <f t="shared" si="5"/>
        <v/>
      </c>
      <c r="AL32" s="1" t="str">
        <f t="shared" si="5"/>
        <v/>
      </c>
      <c r="AM32" s="1" t="str">
        <f t="shared" si="5"/>
        <v/>
      </c>
      <c r="AN32" s="1" t="str">
        <f t="shared" ref="AN32:AX32" si="6">IF(D8="","",D8)</f>
        <v>東</v>
      </c>
      <c r="AO32" s="1" t="str">
        <f t="shared" si="6"/>
        <v>京</v>
      </c>
      <c r="AP32" s="1" t="str">
        <f t="shared" si="6"/>
        <v>の</v>
      </c>
      <c r="AQ32" s="1" t="str">
        <f t="shared" si="6"/>
        <v>古</v>
      </c>
      <c r="AR32" s="1" t="str">
        <f t="shared" si="6"/>
        <v>い</v>
      </c>
      <c r="AS32" s="1" t="str">
        <f t="shared" si="6"/>
        <v>お</v>
      </c>
      <c r="AT32" s="1" t="str">
        <f t="shared" si="6"/>
        <v>寺</v>
      </c>
      <c r="AU32" s="1" t="str">
        <f t="shared" si="6"/>
        <v/>
      </c>
      <c r="AV32" s="1" t="str">
        <f t="shared" si="6"/>
        <v/>
      </c>
      <c r="AW32" s="1" t="str">
        <f t="shared" si="6"/>
        <v/>
      </c>
      <c r="AX32" s="1" t="str">
        <f t="shared" si="6"/>
        <v/>
      </c>
    </row>
    <row r="33" spans="26:50" hidden="1" x14ac:dyDescent="0.15">
      <c r="Z33" s="1">
        <f t="shared" ca="1" si="2"/>
        <v>0.67706322861591461</v>
      </c>
      <c r="AA33" s="1">
        <f ca="1">IF(印刷シート!$F$2="する",RANK(Z33,$Z$30:$Z$37,0),4)</f>
        <v>5</v>
      </c>
      <c r="AB33" s="16" t="str">
        <f>G2</f>
        <v>東</v>
      </c>
      <c r="AC33" s="1" t="str">
        <f t="shared" ref="AC33:AM33" si="7">IF(D11="","",D11)</f>
        <v>あ</v>
      </c>
      <c r="AD33" s="1" t="str">
        <f t="shared" si="7"/>
        <v/>
      </c>
      <c r="AE33" s="1" t="str">
        <f t="shared" si="7"/>
        <v/>
      </c>
      <c r="AF33" s="1" t="str">
        <f t="shared" si="7"/>
        <v/>
      </c>
      <c r="AG33" s="1" t="str">
        <f t="shared" si="7"/>
        <v/>
      </c>
      <c r="AH33" s="1" t="str">
        <f t="shared" si="7"/>
        <v>きん</v>
      </c>
      <c r="AI33" s="1" t="str">
        <f t="shared" si="7"/>
        <v>ぎょ</v>
      </c>
      <c r="AJ33" s="1" t="str">
        <f t="shared" si="7"/>
        <v/>
      </c>
      <c r="AK33" s="1" t="str">
        <f t="shared" si="7"/>
        <v/>
      </c>
      <c r="AL33" s="1" t="str">
        <f t="shared" si="7"/>
        <v/>
      </c>
      <c r="AM33" s="1" t="str">
        <f t="shared" si="7"/>
        <v/>
      </c>
      <c r="AN33" s="1" t="str">
        <f t="shared" ref="AN33:AX33" si="8">IF(D10="","",D10)</f>
        <v>空</v>
      </c>
      <c r="AO33" s="1" t="str">
        <f t="shared" si="8"/>
        <v>き</v>
      </c>
      <c r="AP33" s="1" t="str">
        <f t="shared" si="8"/>
        <v>ば</v>
      </c>
      <c r="AQ33" s="1" t="str">
        <f t="shared" si="8"/>
        <v>こ</v>
      </c>
      <c r="AR33" s="1" t="str">
        <f t="shared" si="8"/>
        <v>に</v>
      </c>
      <c r="AS33" s="1" t="str">
        <f t="shared" si="8"/>
        <v>金</v>
      </c>
      <c r="AT33" s="1" t="str">
        <f t="shared" si="8"/>
        <v>魚</v>
      </c>
      <c r="AU33" s="1" t="str">
        <f t="shared" si="8"/>
        <v>を</v>
      </c>
      <c r="AV33" s="1" t="str">
        <f t="shared" si="8"/>
        <v>い</v>
      </c>
      <c r="AW33" s="1" t="str">
        <f t="shared" si="8"/>
        <v>れ</v>
      </c>
      <c r="AX33" s="1" t="str">
        <f t="shared" si="8"/>
        <v>る</v>
      </c>
    </row>
    <row r="34" spans="26:50" hidden="1" x14ac:dyDescent="0.15">
      <c r="Z34" s="1">
        <f t="shared" ca="1" si="2"/>
        <v>0.74744813531567789</v>
      </c>
      <c r="AA34" s="1">
        <f ca="1">IF(印刷シート!$F$2="する",RANK(Z34,$Z$30:$Z$37,0),5)</f>
        <v>4</v>
      </c>
      <c r="AB34" s="16" t="str">
        <f>H2</f>
        <v>京</v>
      </c>
      <c r="AC34" s="1" t="str">
        <f t="shared" ref="AC34:AM34" si="9">IF(D13="","",D13)</f>
        <v>よる</v>
      </c>
      <c r="AD34" s="1" t="str">
        <f t="shared" si="9"/>
        <v/>
      </c>
      <c r="AE34" s="1" t="str">
        <f t="shared" si="9"/>
        <v>あ</v>
      </c>
      <c r="AF34" s="1" t="str">
        <f t="shared" si="9"/>
        <v/>
      </c>
      <c r="AG34" s="1" t="str">
        <f t="shared" si="9"/>
        <v/>
      </c>
      <c r="AH34" s="1" t="str">
        <f t="shared" si="9"/>
        <v>かわ</v>
      </c>
      <c r="AI34" s="1" t="str">
        <f t="shared" si="9"/>
        <v>かみ</v>
      </c>
      <c r="AJ34" s="1" t="str">
        <f t="shared" si="9"/>
        <v/>
      </c>
      <c r="AK34" s="1" t="str">
        <f t="shared" si="9"/>
        <v/>
      </c>
      <c r="AL34" s="1" t="str">
        <f t="shared" si="9"/>
        <v/>
      </c>
      <c r="AM34" s="1" t="str">
        <f t="shared" si="9"/>
        <v/>
      </c>
      <c r="AN34" s="1" t="str">
        <f t="shared" ref="AN34:AX34" si="10">IF(D12="","",D12)</f>
        <v>夜</v>
      </c>
      <c r="AO34" s="1" t="str">
        <f t="shared" si="10"/>
        <v>が</v>
      </c>
      <c r="AP34" s="1" t="str">
        <f t="shared" si="10"/>
        <v>明</v>
      </c>
      <c r="AQ34" s="1" t="str">
        <f t="shared" si="10"/>
        <v>け</v>
      </c>
      <c r="AR34" s="1" t="str">
        <f t="shared" si="10"/>
        <v>て</v>
      </c>
      <c r="AS34" s="1" t="str">
        <f t="shared" si="10"/>
        <v>川</v>
      </c>
      <c r="AT34" s="1" t="str">
        <f t="shared" si="10"/>
        <v>上</v>
      </c>
      <c r="AU34" s="1" t="str">
        <f t="shared" si="10"/>
        <v>に</v>
      </c>
      <c r="AV34" s="1" t="str">
        <f t="shared" si="10"/>
        <v>む</v>
      </c>
      <c r="AW34" s="1" t="str">
        <f t="shared" si="10"/>
        <v>か</v>
      </c>
      <c r="AX34" s="1" t="str">
        <f t="shared" si="10"/>
        <v>う</v>
      </c>
    </row>
    <row r="35" spans="26:50" hidden="1" x14ac:dyDescent="0.15">
      <c r="Z35" s="1">
        <f t="shared" ca="1" si="2"/>
        <v>0.84124361230615297</v>
      </c>
      <c r="AA35" s="1">
        <f ca="1">IF(印刷シート!$F$2="する",RANK(Z35,$Z$30:$Z$37,0),6)</f>
        <v>3</v>
      </c>
      <c r="AB35" s="16" t="str">
        <f>I2</f>
        <v>古</v>
      </c>
      <c r="AC35" s="1" t="str">
        <f t="shared" ref="AC35:AM35" si="11">IF(D15="","",D15)</f>
        <v>ふう</v>
      </c>
      <c r="AD35" s="1" t="str">
        <f t="shared" si="11"/>
        <v>しゃ</v>
      </c>
      <c r="AE35" s="1" t="str">
        <f t="shared" si="11"/>
        <v/>
      </c>
      <c r="AF35" s="1" t="str">
        <f t="shared" si="11"/>
        <v>にし</v>
      </c>
      <c r="AG35" s="1" t="str">
        <f t="shared" si="11"/>
        <v>かぜ</v>
      </c>
      <c r="AH35" s="1" t="str">
        <f t="shared" si="11"/>
        <v/>
      </c>
      <c r="AI35" s="1" t="str">
        <f t="shared" si="11"/>
        <v/>
      </c>
      <c r="AJ35" s="1" t="str">
        <f t="shared" si="11"/>
        <v/>
      </c>
      <c r="AK35" s="1" t="str">
        <f t="shared" si="11"/>
        <v/>
      </c>
      <c r="AL35" s="1" t="str">
        <f t="shared" si="11"/>
        <v/>
      </c>
      <c r="AM35" s="1" t="str">
        <f t="shared" si="11"/>
        <v/>
      </c>
      <c r="AN35" s="1" t="str">
        <f t="shared" ref="AN35:AX35" si="12">IF(D14="","",D14)</f>
        <v>風</v>
      </c>
      <c r="AO35" s="1" t="str">
        <f t="shared" si="12"/>
        <v>車</v>
      </c>
      <c r="AP35" s="1" t="str">
        <f t="shared" si="12"/>
        <v>に</v>
      </c>
      <c r="AQ35" s="1" t="str">
        <f t="shared" si="12"/>
        <v>西</v>
      </c>
      <c r="AR35" s="1" t="str">
        <f t="shared" si="12"/>
        <v>風</v>
      </c>
      <c r="AS35" s="1" t="str">
        <f t="shared" si="12"/>
        <v>が</v>
      </c>
      <c r="AT35" s="1" t="str">
        <f t="shared" si="12"/>
        <v>あ</v>
      </c>
      <c r="AU35" s="1" t="str">
        <f t="shared" si="12"/>
        <v>た</v>
      </c>
      <c r="AV35" s="1" t="str">
        <f t="shared" si="12"/>
        <v>る</v>
      </c>
      <c r="AW35" s="1" t="str">
        <f t="shared" si="12"/>
        <v/>
      </c>
      <c r="AX35" s="1" t="str">
        <f t="shared" si="12"/>
        <v/>
      </c>
    </row>
    <row r="36" spans="26:50" hidden="1" x14ac:dyDescent="0.15">
      <c r="Z36" s="1">
        <f t="shared" ca="1" si="2"/>
        <v>0.50019417084181583</v>
      </c>
      <c r="AA36" s="1">
        <f ca="1">IF(印刷シート!$F$2="する",RANK(Z36,$Z$30:$Z$37,0),7)</f>
        <v>6</v>
      </c>
      <c r="AB36" s="16" t="str">
        <f>J2</f>
        <v>寺</v>
      </c>
      <c r="AC36" s="1" t="str">
        <f t="shared" ref="AC36:AM36" si="13">IF(D17="","",D17)</f>
        <v>こう</v>
      </c>
      <c r="AD36" s="1" t="str">
        <f t="shared" si="13"/>
        <v>つう</v>
      </c>
      <c r="AE36" s="1" t="str">
        <f t="shared" si="13"/>
        <v/>
      </c>
      <c r="AF36" s="1" t="str">
        <f t="shared" si="13"/>
        <v/>
      </c>
      <c r="AG36" s="1" t="str">
        <f t="shared" si="13"/>
        <v/>
      </c>
      <c r="AH36" s="1" t="str">
        <f t="shared" si="13"/>
        <v/>
      </c>
      <c r="AI36" s="1" t="str">
        <f t="shared" si="13"/>
        <v/>
      </c>
      <c r="AJ36" s="1" t="str">
        <f t="shared" si="13"/>
        <v>たい</v>
      </c>
      <c r="AK36" s="1" t="str">
        <f t="shared" si="13"/>
        <v>せつ</v>
      </c>
      <c r="AL36" s="1" t="str">
        <f t="shared" si="13"/>
        <v/>
      </c>
      <c r="AM36" s="1" t="str">
        <f t="shared" si="13"/>
        <v/>
      </c>
      <c r="AN36" s="1" t="str">
        <f t="shared" ref="AN36:AX36" si="14">IF(D16="","",D16)</f>
        <v>交</v>
      </c>
      <c r="AO36" s="1" t="str">
        <f t="shared" si="14"/>
        <v>通</v>
      </c>
      <c r="AP36" s="1" t="str">
        <f t="shared" si="14"/>
        <v>あ</v>
      </c>
      <c r="AQ36" s="1" t="str">
        <f t="shared" si="14"/>
        <v>ん</v>
      </c>
      <c r="AR36" s="1" t="str">
        <f t="shared" si="14"/>
        <v>ぜ</v>
      </c>
      <c r="AS36" s="1" t="str">
        <f t="shared" si="14"/>
        <v>ん</v>
      </c>
      <c r="AT36" s="1" t="str">
        <f t="shared" si="14"/>
        <v>は</v>
      </c>
      <c r="AU36" s="1" t="str">
        <f t="shared" si="14"/>
        <v>大</v>
      </c>
      <c r="AV36" s="1" t="str">
        <f t="shared" si="14"/>
        <v>切</v>
      </c>
      <c r="AW36" s="1" t="str">
        <f t="shared" si="14"/>
        <v/>
      </c>
      <c r="AX36" s="1" t="str">
        <f t="shared" si="14"/>
        <v/>
      </c>
    </row>
    <row r="37" spans="26:50" hidden="1" x14ac:dyDescent="0.15">
      <c r="Z37" s="1">
        <f t="shared" ca="1" si="2"/>
        <v>0.44411738521102861</v>
      </c>
      <c r="AA37" s="1">
        <f ca="1">IF(印刷シート!$F$2="する",RANK(Z37,$Z$30:$Z$37,0),8)</f>
        <v>7</v>
      </c>
      <c r="AB37" s="16" t="str">
        <f>K2</f>
        <v>西</v>
      </c>
      <c r="AC37" s="1" t="str">
        <f t="shared" ref="AC37:AM37" si="15">IF(D19="","",D19)</f>
        <v>がっ</v>
      </c>
      <c r="AD37" s="1" t="str">
        <f t="shared" si="15"/>
        <v>こう</v>
      </c>
      <c r="AE37" s="1" t="str">
        <f t="shared" si="15"/>
        <v/>
      </c>
      <c r="AF37" s="1" t="str">
        <f t="shared" si="15"/>
        <v>じょう</v>
      </c>
      <c r="AG37" s="1" t="str">
        <f t="shared" si="15"/>
        <v>くう</v>
      </c>
      <c r="AH37" s="1" t="str">
        <f t="shared" si="15"/>
        <v/>
      </c>
      <c r="AI37" s="1" t="str">
        <f t="shared" si="15"/>
        <v/>
      </c>
      <c r="AJ37" s="1" t="str">
        <f t="shared" si="15"/>
        <v/>
      </c>
      <c r="AK37" s="1" t="str">
        <f t="shared" si="15"/>
        <v/>
      </c>
      <c r="AL37" s="1" t="str">
        <f t="shared" si="15"/>
        <v/>
      </c>
      <c r="AM37" s="1" t="str">
        <f t="shared" si="15"/>
        <v/>
      </c>
      <c r="AN37" s="1" t="str">
        <f t="shared" ref="AN37:AX37" si="16">IF(D18="","",D18)</f>
        <v>学</v>
      </c>
      <c r="AO37" s="1" t="str">
        <f t="shared" si="16"/>
        <v>校</v>
      </c>
      <c r="AP37" s="1" t="str">
        <f t="shared" si="16"/>
        <v>の</v>
      </c>
      <c r="AQ37" s="1" t="str">
        <f t="shared" si="16"/>
        <v>上</v>
      </c>
      <c r="AR37" s="1" t="str">
        <f t="shared" si="16"/>
        <v>空</v>
      </c>
      <c r="AS37" s="1" t="str">
        <f t="shared" si="16"/>
        <v/>
      </c>
      <c r="AT37" s="1" t="str">
        <f t="shared" si="16"/>
        <v/>
      </c>
      <c r="AU37" s="1" t="str">
        <f t="shared" si="16"/>
        <v/>
      </c>
      <c r="AV37" s="1" t="str">
        <f t="shared" si="16"/>
        <v/>
      </c>
      <c r="AW37" s="1" t="str">
        <f t="shared" si="16"/>
        <v/>
      </c>
      <c r="AX37" s="1" t="str">
        <f t="shared" si="16"/>
        <v/>
      </c>
    </row>
  </sheetData>
  <sheetProtection selectLockedCells="1"/>
  <mergeCells count="25">
    <mergeCell ref="D1:N1"/>
    <mergeCell ref="A16:A17"/>
    <mergeCell ref="B16:B17"/>
    <mergeCell ref="C16:C17"/>
    <mergeCell ref="A18:A19"/>
    <mergeCell ref="B18:B19"/>
    <mergeCell ref="C18:C19"/>
    <mergeCell ref="A12:A13"/>
    <mergeCell ref="B12:B13"/>
    <mergeCell ref="C12:C13"/>
    <mergeCell ref="A14:A15"/>
    <mergeCell ref="B14:B15"/>
    <mergeCell ref="C14:C15"/>
    <mergeCell ref="A8:A9"/>
    <mergeCell ref="B8:B9"/>
    <mergeCell ref="C8:C9"/>
    <mergeCell ref="A10:A11"/>
    <mergeCell ref="B10:B11"/>
    <mergeCell ref="C10:C11"/>
    <mergeCell ref="A4:A5"/>
    <mergeCell ref="B4:B5"/>
    <mergeCell ref="C4:C5"/>
    <mergeCell ref="A6:A7"/>
    <mergeCell ref="B6:B7"/>
    <mergeCell ref="C6:C7"/>
  </mergeCells>
  <phoneticPr fontId="1"/>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0"/>
  <sheetViews>
    <sheetView showGridLines="0" showRowColHeaders="0" workbookViewId="0">
      <selection activeCell="A3" sqref="A3"/>
    </sheetView>
  </sheetViews>
  <sheetFormatPr defaultRowHeight="13.5" x14ac:dyDescent="0.15"/>
  <cols>
    <col min="2" max="2" width="9" customWidth="1"/>
    <col min="3" max="8" width="1.75" customWidth="1"/>
    <col min="12" max="75" width="4.625" customWidth="1"/>
  </cols>
  <sheetData>
    <row r="1" spans="1:8" ht="63" customHeight="1" x14ac:dyDescent="0.15">
      <c r="A1" t="s">
        <v>24</v>
      </c>
      <c r="B1" t="s">
        <v>25</v>
      </c>
      <c r="C1" s="74"/>
      <c r="D1" s="74"/>
      <c r="E1" s="74"/>
      <c r="F1" s="74"/>
      <c r="G1" s="74"/>
      <c r="H1" s="74"/>
    </row>
    <row r="2" spans="1:8" ht="63" customHeight="1" x14ac:dyDescent="0.15">
      <c r="A2" t="s">
        <v>26</v>
      </c>
      <c r="B2" t="s">
        <v>27</v>
      </c>
      <c r="C2" s="74"/>
      <c r="D2" s="74"/>
      <c r="E2" s="74"/>
      <c r="F2" s="74"/>
      <c r="G2" s="74"/>
      <c r="H2" s="74"/>
    </row>
    <row r="3" spans="1:8" ht="63" customHeight="1" x14ac:dyDescent="0.15">
      <c r="A3" t="s">
        <v>28</v>
      </c>
      <c r="B3" t="s">
        <v>29</v>
      </c>
      <c r="C3" s="74"/>
      <c r="D3" s="74"/>
      <c r="E3" s="74"/>
      <c r="F3" s="74"/>
      <c r="G3" s="74"/>
      <c r="H3" s="74"/>
    </row>
    <row r="4" spans="1:8" ht="63" customHeight="1" x14ac:dyDescent="0.15">
      <c r="A4" t="s">
        <v>30</v>
      </c>
      <c r="B4" t="s">
        <v>31</v>
      </c>
      <c r="C4" s="74"/>
      <c r="D4" s="74"/>
      <c r="E4" s="74"/>
      <c r="F4" s="74"/>
      <c r="G4" s="74"/>
      <c r="H4" s="74"/>
    </row>
    <row r="5" spans="1:8" ht="63" customHeight="1" x14ac:dyDescent="0.15">
      <c r="A5" t="s">
        <v>32</v>
      </c>
      <c r="B5" t="s">
        <v>36</v>
      </c>
      <c r="C5" s="74"/>
      <c r="D5" s="74"/>
      <c r="E5" s="74"/>
      <c r="F5" s="74"/>
      <c r="G5" s="74"/>
      <c r="H5" s="74"/>
    </row>
    <row r="6" spans="1:8" ht="63" customHeight="1" x14ac:dyDescent="0.15">
      <c r="A6" t="s">
        <v>33</v>
      </c>
      <c r="B6" t="s">
        <v>37</v>
      </c>
      <c r="C6" s="74"/>
      <c r="D6" s="74"/>
      <c r="E6" s="74"/>
      <c r="F6" s="74"/>
      <c r="G6" s="74"/>
      <c r="H6" s="74"/>
    </row>
    <row r="7" spans="1:8" ht="63" customHeight="1" x14ac:dyDescent="0.15">
      <c r="A7" t="s">
        <v>34</v>
      </c>
      <c r="B7" t="s">
        <v>35</v>
      </c>
      <c r="C7" s="74"/>
      <c r="D7" s="74"/>
      <c r="E7" s="74"/>
      <c r="F7" s="74"/>
      <c r="G7" s="74"/>
      <c r="H7" s="74"/>
    </row>
    <row r="8" spans="1:8" ht="29.25" customHeight="1" x14ac:dyDescent="0.15"/>
    <row r="9" spans="1:8" ht="29.25" customHeight="1" x14ac:dyDescent="0.15"/>
    <row r="10" spans="1:8" ht="29.25" customHeight="1" x14ac:dyDescent="0.15"/>
  </sheetData>
  <mergeCells count="7">
    <mergeCell ref="C5:H5"/>
    <mergeCell ref="C6:H6"/>
    <mergeCell ref="C7:H7"/>
    <mergeCell ref="C1:H1"/>
    <mergeCell ref="C2:H2"/>
    <mergeCell ref="C3:H3"/>
    <mergeCell ref="C4:H4"/>
  </mergeCells>
  <phoneticPr fontId="1"/>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10</vt:i4>
      </vt:variant>
    </vt:vector>
  </HeadingPairs>
  <TitlesOfParts>
    <vt:vector size="13" baseType="lpstr">
      <vt:lpstr>印刷シート</vt:lpstr>
      <vt:lpstr>問題文入力シート</vt:lpstr>
      <vt:lpstr>マスク</vt:lpstr>
      <vt:lpstr>big</vt:lpstr>
      <vt:lpstr>bigun</vt:lpstr>
      <vt:lpstr>full</vt:lpstr>
      <vt:lpstr>fullun</vt:lpstr>
      <vt:lpstr>list</vt:lpstr>
      <vt:lpstr>mask</vt:lpstr>
      <vt:lpstr>no</vt:lpstr>
      <vt:lpstr>印刷シート!Print_Area</vt:lpstr>
      <vt:lpstr>small</vt:lpstr>
      <vt:lpstr>smallun</vt:lpstr>
    </vt:vector>
  </TitlesOfParts>
  <Company>MouseComputer PC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nakao</dc:creator>
  <cp:lastModifiedBy>家 中尾</cp:lastModifiedBy>
  <cp:lastPrinted>2024-08-31T22:35:15Z</cp:lastPrinted>
  <dcterms:created xsi:type="dcterms:W3CDTF">2011-08-04T02:55:31Z</dcterms:created>
  <dcterms:modified xsi:type="dcterms:W3CDTF">2024-08-31T23:01:44Z</dcterms:modified>
</cp:coreProperties>
</file>